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thore\Desktop\"/>
    </mc:Choice>
  </mc:AlternateContent>
  <bookViews>
    <workbookView xWindow="0" yWindow="0" windowWidth="20490" windowHeight="7905" activeTab="1"/>
  </bookViews>
  <sheets>
    <sheet name="ITR3-20" sheetId="1" r:id="rId1"/>
    <sheet name="ITR3-20+" sheetId="2" r:id="rId2"/>
  </sheets>
  <externalReferences>
    <externalReference r:id="rId3"/>
  </externalReferences>
  <definedNames>
    <definedName name="newbasicPB4">[1]Sheet1!$T$4:$T$37</definedName>
    <definedName name="oldbasicPB4">[1]Sheet1!$S$4:$S$37</definedName>
    <definedName name="_xlnm.Print_Area" localSheetId="0">'ITR3-20'!$A$1:$I$64</definedName>
    <definedName name="_xlnm.Print_Area" localSheetId="1">'ITR3-20+'!$A$1:$D$26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B7" i="2" s="1"/>
  <c r="B6" i="2" s="1"/>
  <c r="D8" i="2" s="1"/>
  <c r="D18" i="2" s="1"/>
  <c r="B18" i="2" s="1"/>
  <c r="B17" i="2" s="1"/>
  <c r="D22" i="2"/>
  <c r="E22" i="2" s="1"/>
  <c r="B26" i="2"/>
  <c r="H5" i="1"/>
  <c r="F10" i="1"/>
  <c r="N11" i="1"/>
  <c r="G14" i="1"/>
  <c r="G15" i="1"/>
  <c r="G16" i="1"/>
  <c r="H16" i="1"/>
  <c r="F17" i="1"/>
  <c r="F21" i="1"/>
  <c r="G21" i="1" s="1"/>
  <c r="H21" i="1" s="1"/>
  <c r="E52" i="1" s="1"/>
  <c r="G52" i="1" s="1"/>
  <c r="G29" i="1"/>
  <c r="H30" i="1" s="1"/>
  <c r="O29" i="1"/>
  <c r="O35" i="1" s="1"/>
  <c r="N13" i="1" s="1"/>
  <c r="N14" i="1" s="1"/>
  <c r="H11" i="1" s="1"/>
  <c r="H32" i="1" s="1"/>
  <c r="H37" i="1" s="1"/>
  <c r="E48" i="1" s="1"/>
  <c r="H48" i="1" s="1"/>
  <c r="N31" i="1"/>
  <c r="O32" i="1" s="1"/>
  <c r="N32" i="1"/>
  <c r="O34" i="1"/>
  <c r="G36" i="1"/>
  <c r="H36" i="1" s="1"/>
  <c r="F41" i="1"/>
  <c r="G41" i="1"/>
  <c r="H47" i="1" s="1"/>
  <c r="E46" i="1"/>
  <c r="C50" i="1"/>
  <c r="E51" i="1"/>
  <c r="G51" i="1"/>
  <c r="H63" i="1"/>
  <c r="A65" i="1"/>
  <c r="D26" i="2" l="1"/>
  <c r="E50" i="1"/>
  <c r="K53" i="1" s="1"/>
  <c r="M53" i="1" s="1"/>
  <c r="M54" i="1" s="1"/>
  <c r="G50" i="1"/>
  <c r="H52" i="1" s="1"/>
  <c r="H53" i="1" l="1"/>
  <c r="H54" i="1" s="1"/>
  <c r="H55" i="1" l="1"/>
  <c r="H56" i="1"/>
  <c r="H58" i="1" s="1"/>
  <c r="H64" i="1" s="1"/>
  <c r="B64" i="1" s="1"/>
</calcChain>
</file>

<file path=xl/comments1.xml><?xml version="1.0" encoding="utf-8"?>
<comments xmlns="http://schemas.openxmlformats.org/spreadsheetml/2006/main">
  <authors>
    <author>RATHORE</author>
    <author>rathore's</author>
  </authors>
  <commentList>
    <comment ref="C43" authorId="0" shapeId="0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4" authorId="0" shapeId="0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0" authorId="0" shapeId="0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0" authorId="0" shapeId="0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2" authorId="0" shapeId="0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3" authorId="1" shapeId="0">
      <text>
        <r>
          <rPr>
            <b/>
            <sz val="8"/>
            <color indexed="81"/>
            <rFont val="Tahoma"/>
            <family val="2"/>
          </rPr>
          <t>rathore's: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64" authorId="0" shapeId="0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<sst xmlns="http://schemas.openxmlformats.org/spreadsheetml/2006/main" count="162" uniqueCount="154">
  <si>
    <t>Required</t>
  </si>
  <si>
    <t xml:space="preserve">Schedule AL </t>
  </si>
  <si>
    <r>
      <t xml:space="preserve"> </t>
    </r>
    <r>
      <rPr>
        <b/>
        <sz val="8"/>
        <color rgb="FF7030A0"/>
        <rFont val="Arial"/>
        <family val="2"/>
      </rPr>
      <t>Dr S.B. Rathore,</t>
    </r>
    <r>
      <rPr>
        <b/>
        <sz val="8"/>
        <rFont val="Arial"/>
        <family val="2"/>
      </rPr>
      <t xml:space="preserve"> Former Associate Professor of Commerce, Shyam Lal College  </t>
    </r>
    <r>
      <rPr>
        <b/>
        <sz val="8"/>
        <color rgb="FF7030A0"/>
        <rFont val="Arial"/>
        <family val="2"/>
      </rPr>
      <t># 9811116835</t>
    </r>
  </si>
  <si>
    <t>Rounding Off u/s 288B</t>
  </si>
  <si>
    <t xml:space="preserve">ADVANCE TAX PAID U/S 210 </t>
  </si>
  <si>
    <t>T. D. S. BY RAM TEXTILES  (Business Receipt)</t>
  </si>
  <si>
    <t>DELR23663D</t>
  </si>
  <si>
    <t xml:space="preserve">TAX PAID U/S 199 : </t>
  </si>
  <si>
    <r>
      <t xml:space="preserve">ADD: INTEREST (234A, 234B &amp; 234C) and LATE Fees U/S 234F </t>
    </r>
    <r>
      <rPr>
        <b/>
        <sz val="8"/>
        <color rgb="FFFF0000"/>
        <rFont val="Arial"/>
        <family val="2"/>
      </rPr>
      <t xml:space="preserve">(Not to be calculated) </t>
    </r>
  </si>
  <si>
    <t>TOTAL TAX PAYABLE</t>
  </si>
  <si>
    <t>ADD : EDUCATION &amp; HEALTH CESS (4 % ON TAX PAYABLE)</t>
  </si>
  <si>
    <r>
      <t xml:space="preserve">ADD : SURCHARGE  </t>
    </r>
    <r>
      <rPr>
        <sz val="8"/>
        <rFont val="Arial"/>
        <family val="2"/>
      </rPr>
      <t xml:space="preserve">(10 % exceeding 50 Lakhs;  15% exceeding  100 Lakhs) </t>
    </r>
  </si>
  <si>
    <t>Next 500000</t>
  </si>
  <si>
    <t xml:space="preserve">SPECIAL </t>
  </si>
  <si>
    <t>Next  200000</t>
  </si>
  <si>
    <t xml:space="preserve">Nil </t>
  </si>
  <si>
    <t>First 300000</t>
  </si>
  <si>
    <t>NORMAL</t>
  </si>
  <si>
    <t xml:space="preserve">Normal Income </t>
  </si>
  <si>
    <t>TAX</t>
  </si>
  <si>
    <t>RATE</t>
  </si>
  <si>
    <t xml:space="preserve">INCOME  </t>
  </si>
  <si>
    <t xml:space="preserve">TAX ON TOTAL INCOME </t>
  </si>
  <si>
    <t>Rounding Off u/s 288A</t>
  </si>
  <si>
    <t xml:space="preserve">TOTAL  INCOME </t>
  </si>
  <si>
    <t>Section 80TTB</t>
  </si>
  <si>
    <t>Sr Citizen</t>
  </si>
  <si>
    <t>Independecnt Cousin Rs. 15000</t>
  </si>
  <si>
    <t>Section 80E</t>
  </si>
  <si>
    <t>28000 + 5000</t>
  </si>
  <si>
    <t xml:space="preserve">Section 80D </t>
  </si>
  <si>
    <t>Section 80CCD (1B)</t>
  </si>
  <si>
    <t>NEW PENSION SCHEME - 80CCD (1)</t>
  </si>
  <si>
    <t>PUBLIC PROVIDENT FUND</t>
  </si>
  <si>
    <t xml:space="preserve">Section 80C </t>
  </si>
  <si>
    <r>
      <t xml:space="preserve">LESS: DEDUCTIONS UNDER CHAPTER VI-A </t>
    </r>
    <r>
      <rPr>
        <sz val="9"/>
        <color theme="1"/>
        <rFont val="Arial"/>
        <family val="2"/>
      </rPr>
      <t>U/S 80</t>
    </r>
  </si>
  <si>
    <t xml:space="preserve">GROSS TOTAL INCOME after B/F </t>
  </si>
  <si>
    <t>Total Dep</t>
  </si>
  <si>
    <t>Allowed</t>
  </si>
  <si>
    <t>B Losses</t>
  </si>
  <si>
    <t>AY 2016-17</t>
  </si>
  <si>
    <t xml:space="preserve">Acquired (180 or More days) </t>
  </si>
  <si>
    <t xml:space="preserve">Dep </t>
  </si>
  <si>
    <t>AY 1984-85</t>
  </si>
  <si>
    <t>Furniture (01-04-19) @ 10%</t>
  </si>
  <si>
    <t>Brought Forward Losses</t>
  </si>
  <si>
    <t xml:space="preserve">Acquired (Less than 180 Days) </t>
  </si>
  <si>
    <t>GROSS TOTAL INCOME</t>
  </si>
  <si>
    <t xml:space="preserve">Sold (Apr-Sep 2019) </t>
  </si>
  <si>
    <t>Computer (01-04-19) @ 40%</t>
  </si>
  <si>
    <t xml:space="preserve">(used for Office, Godown, etc) </t>
  </si>
  <si>
    <t xml:space="preserve">Building (Less than 180 Days) </t>
  </si>
  <si>
    <t xml:space="preserve">FRIEND (100000 - 60000) </t>
  </si>
  <si>
    <t>CAR</t>
  </si>
  <si>
    <t xml:space="preserve">GIFT FROM GRAND FATHER </t>
  </si>
  <si>
    <t>BANK  FDR INTT</t>
  </si>
  <si>
    <t>NHAI Bonds  (02-04-2020)</t>
  </si>
  <si>
    <t>S B INTT</t>
  </si>
  <si>
    <t>REC Bonds (01-03-2020)</t>
  </si>
  <si>
    <r>
      <t xml:space="preserve">OTHER SOURCES </t>
    </r>
    <r>
      <rPr>
        <sz val="9"/>
        <color theme="1"/>
        <rFont val="Arial"/>
        <family val="2"/>
      </rPr>
      <t>U/S 56-59</t>
    </r>
  </si>
  <si>
    <t xml:space="preserve">Cost Inflation Index (FY 2019-20) </t>
  </si>
  <si>
    <t xml:space="preserve">Not Allowed </t>
  </si>
  <si>
    <t>NHAI Bonds (40 Lakhs)</t>
  </si>
  <si>
    <t>FMValue as on 01-04-2001</t>
  </si>
  <si>
    <t>REC Bonds (20 Lakhs)</t>
  </si>
  <si>
    <t xml:space="preserve">Orginal  Cost (1989-90) </t>
  </si>
  <si>
    <t>Rs. 402000 * 2.89</t>
  </si>
  <si>
    <t>Less Indexed Acq Cost</t>
  </si>
  <si>
    <t>Sale of Jewellery (20-02-20) &amp; Exps 2000</t>
  </si>
  <si>
    <t>Less Expenses</t>
  </si>
  <si>
    <t>Not Required</t>
  </si>
  <si>
    <r>
      <t xml:space="preserve">FMValue as on </t>
    </r>
    <r>
      <rPr>
        <sz val="9"/>
        <color rgb="FFC00000"/>
        <rFont val="Arial"/>
        <family val="2"/>
      </rPr>
      <t>31-01-2019</t>
    </r>
  </si>
  <si>
    <t>SALE PROCEEDS</t>
  </si>
  <si>
    <t xml:space="preserve">Orginal  Cost (10-11-2018) </t>
  </si>
  <si>
    <t xml:space="preserve">LONG TERM CAPITAL GAIN (Jewellery) </t>
  </si>
  <si>
    <t>Expenses</t>
  </si>
  <si>
    <t xml:space="preserve">Not Required </t>
  </si>
  <si>
    <t>FMV as on 31-01-2018</t>
  </si>
  <si>
    <t>STCG</t>
  </si>
  <si>
    <t>Sale of Listed Shares (25-10-2019)</t>
  </si>
  <si>
    <t>Less Acq Cost</t>
  </si>
  <si>
    <t>Less Transfer Exps</t>
  </si>
  <si>
    <t xml:space="preserve">Income from Business / Profession </t>
  </si>
  <si>
    <t>12(i)</t>
  </si>
  <si>
    <r>
      <t>Less Dep as per</t>
    </r>
    <r>
      <rPr>
        <sz val="9"/>
        <color rgb="FFFF0000"/>
        <rFont val="Arial"/>
        <family val="2"/>
      </rPr>
      <t xml:space="preserve"> Income Tax Act (DEP Sch)</t>
    </r>
  </si>
  <si>
    <t xml:space="preserve">SHORT TERM CAPITAL GAIN  (Listed Shares) </t>
  </si>
  <si>
    <r>
      <t xml:space="preserve">Add Depreciation  as per  </t>
    </r>
    <r>
      <rPr>
        <sz val="9"/>
        <color rgb="FFFF0000"/>
        <rFont val="Arial"/>
        <family val="2"/>
      </rPr>
      <t>P &amp; L A/c (52)</t>
    </r>
  </si>
  <si>
    <r>
      <t xml:space="preserve">CAPITAL GAINS </t>
    </r>
    <r>
      <rPr>
        <sz val="9"/>
        <color theme="1"/>
        <rFont val="Arial"/>
        <family val="2"/>
      </rPr>
      <t>U/S 45 - 55</t>
    </r>
  </si>
  <si>
    <t>Nil</t>
  </si>
  <si>
    <t>Salary to Relative</t>
  </si>
  <si>
    <t>INCOME AS PER SCHEDULE B/P</t>
  </si>
  <si>
    <t>9b</t>
  </si>
  <si>
    <t>Cash Payment         Sec 40A</t>
  </si>
  <si>
    <t xml:space="preserve">Sec 44AB  Tax Audit by Krishna L Mathur </t>
  </si>
  <si>
    <t>8Ae</t>
  </si>
  <si>
    <t>Income Tax                Sec 40</t>
  </si>
  <si>
    <r>
      <t xml:space="preserve">INCOME FROM BUSINESS OR PROFESSION </t>
    </r>
    <r>
      <rPr>
        <sz val="9"/>
        <color theme="1"/>
        <rFont val="Arial"/>
        <family val="2"/>
      </rPr>
      <t>U/S 28-44</t>
    </r>
  </si>
  <si>
    <t>7h</t>
  </si>
  <si>
    <t>Contingent Liab..        Sec 37</t>
  </si>
  <si>
    <t xml:space="preserve">Intt on H Loan </t>
  </si>
  <si>
    <t>LESS LOCAL TAXES PAID</t>
  </si>
  <si>
    <t>7a</t>
  </si>
  <si>
    <t>Capital  Expenditure   Sec 37</t>
  </si>
  <si>
    <t xml:space="preserve">ANNUAL VALUE </t>
  </si>
  <si>
    <t>6m</t>
  </si>
  <si>
    <t>Prov For DD           …Sec 36</t>
  </si>
  <si>
    <t xml:space="preserve">Construction not completed </t>
  </si>
  <si>
    <r>
      <t xml:space="preserve">HOUSE PROPERTY </t>
    </r>
    <r>
      <rPr>
        <sz val="9"/>
        <color theme="1"/>
        <rFont val="Arial"/>
        <family val="2"/>
      </rPr>
      <t>U/S 22-27</t>
    </r>
  </si>
  <si>
    <t>OTHER EXPS</t>
  </si>
  <si>
    <t>LESS: EXEMPTED  ALLOWANCES U/S 10</t>
  </si>
  <si>
    <t>No Auto-23</t>
  </si>
  <si>
    <t>5a</t>
  </si>
  <si>
    <t xml:space="preserve">Add BUSINESS RECEIPT not included </t>
  </si>
  <si>
    <t>SALARY RECEIVED</t>
  </si>
  <si>
    <t xml:space="preserve">Net Profit as per P &amp; L A/c </t>
  </si>
  <si>
    <t>Amount (Rs.)</t>
  </si>
  <si>
    <r>
      <t xml:space="preserve">SALARIES </t>
    </r>
    <r>
      <rPr>
        <sz val="9"/>
        <color theme="1"/>
        <rFont val="Arial"/>
        <family val="2"/>
      </rPr>
      <t>U/S 15-17</t>
    </r>
  </si>
  <si>
    <t>Sch BP</t>
  </si>
  <si>
    <t>Sch OI</t>
  </si>
  <si>
    <t>C O M P U T A T I O N   O F   I N C O M E   A N D   T A X   P A I D</t>
  </si>
  <si>
    <t>Dr Singhania's 63rd Ed. Aug-2020</t>
  </si>
  <si>
    <t>Case Study-20</t>
  </si>
  <si>
    <t>A S S E S S M E N T   Y E A R  :  2 0  2 0  - 21</t>
  </si>
  <si>
    <t>Case Study-20, Pg  544-546</t>
  </si>
  <si>
    <t>Cash Balance</t>
  </si>
  <si>
    <t>Bank Balance (Current and Saving)</t>
  </si>
  <si>
    <t>Investment in tax-free bonds/secs</t>
  </si>
  <si>
    <r>
      <t xml:space="preserve">Depreciable Assets </t>
    </r>
    <r>
      <rPr>
        <sz val="12"/>
        <color rgb="FFC00000"/>
        <rFont val="Arial"/>
        <family val="2"/>
      </rPr>
      <t xml:space="preserve">(Gross - Dep) </t>
    </r>
  </si>
  <si>
    <t>Dep</t>
  </si>
  <si>
    <t>Gross</t>
  </si>
  <si>
    <t>Sundry Debtors</t>
  </si>
  <si>
    <t>Sundry Creditors</t>
  </si>
  <si>
    <t>Closing Stock</t>
  </si>
  <si>
    <t>Capital a/c of Suresh Chand Shinde</t>
  </si>
  <si>
    <t>Part A   BALANCE SHEET</t>
  </si>
  <si>
    <r>
      <t>Net Profit</t>
    </r>
    <r>
      <rPr>
        <sz val="12"/>
        <color rgb="FFC00000"/>
        <rFont val="Arial"/>
        <family val="2"/>
      </rPr>
      <t xml:space="preserve"> (Auto)</t>
    </r>
  </si>
  <si>
    <t>Other expenses</t>
  </si>
  <si>
    <t>Depreciation</t>
  </si>
  <si>
    <t>Taxes/ Duties paid or payable</t>
  </si>
  <si>
    <t>Telephone/ internet</t>
  </si>
  <si>
    <t>Hotel expenses</t>
  </si>
  <si>
    <t>Sales Promotion Expenses</t>
  </si>
  <si>
    <t>General insurance</t>
  </si>
  <si>
    <t>Salary to employees</t>
  </si>
  <si>
    <r>
      <t xml:space="preserve">Gross Profit  </t>
    </r>
    <r>
      <rPr>
        <sz val="12"/>
        <color rgb="FFC00000"/>
        <rFont val="Arial"/>
        <family val="2"/>
      </rPr>
      <t>(Auto)</t>
    </r>
  </si>
  <si>
    <t>Rent of office</t>
  </si>
  <si>
    <t>GST in respects of goods purchased</t>
  </si>
  <si>
    <t xml:space="preserve">Closing Stock </t>
  </si>
  <si>
    <t>Power and fuel</t>
  </si>
  <si>
    <t>GST  in respect of goods sold</t>
  </si>
  <si>
    <t>Purchases(net of taxes)</t>
  </si>
  <si>
    <t>Gross Turnover</t>
  </si>
  <si>
    <t xml:space="preserve">Opening Stock </t>
  </si>
  <si>
    <r>
      <t xml:space="preserve">Part A          Trading A/c      </t>
    </r>
    <r>
      <rPr>
        <b/>
        <sz val="12"/>
        <color theme="9" tint="0.39997558519241921"/>
        <rFont val="Arial"/>
        <family val="2"/>
      </rPr>
      <t xml:space="preserve"> </t>
    </r>
    <r>
      <rPr>
        <b/>
        <sz val="12"/>
        <color theme="0" tint="-4.9989318521683403E-2"/>
        <rFont val="Arial"/>
        <family val="2"/>
      </rPr>
      <t xml:space="preserve">Profit &amp; Loss  A/C </t>
    </r>
    <r>
      <rPr>
        <b/>
        <sz val="12"/>
        <color theme="9" tint="0.39997558519241921"/>
        <rFont val="Arial"/>
        <family val="2"/>
      </rPr>
      <t xml:space="preserve"> </t>
    </r>
    <r>
      <rPr>
        <b/>
        <sz val="12"/>
        <color theme="6" tint="0.59999389629810485"/>
        <rFont val="Arial"/>
        <family val="2"/>
      </rPr>
      <t xml:space="preserve">   </t>
    </r>
    <r>
      <rPr>
        <b/>
        <sz val="12"/>
        <color theme="1"/>
        <rFont val="Arial"/>
        <family val="2"/>
      </rPr>
      <t xml:space="preserve">   Trading Code No      09028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</si>
</sst>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&quot;Rs.&quot;\ #,##0;[Red]&quot;Rs.&quot;\ \-#,##0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rgb="FFC00000"/>
      <name val="Arial"/>
      <family val="2"/>
    </font>
    <font>
      <sz val="8"/>
      <color rgb="FF0070C0"/>
      <name val="Arial"/>
      <family val="2"/>
    </font>
    <font>
      <b/>
      <sz val="9"/>
      <color theme="0"/>
      <name val="Arial"/>
      <family val="2"/>
    </font>
    <font>
      <b/>
      <sz val="8"/>
      <name val="Arial"/>
      <family val="2"/>
    </font>
    <font>
      <b/>
      <sz val="8"/>
      <color rgb="FF7030A0"/>
      <name val="Arial"/>
      <family val="2"/>
    </font>
    <font>
      <sz val="8"/>
      <name val="Arial"/>
      <family val="2"/>
    </font>
    <font>
      <sz val="8"/>
      <color rgb="FFC00000"/>
      <name val="Arial"/>
      <family val="2"/>
    </font>
    <font>
      <b/>
      <sz val="10"/>
      <color theme="1"/>
      <name val="Arial"/>
      <family val="2"/>
    </font>
    <font>
      <sz val="8"/>
      <color theme="1"/>
      <name val="Arial Narrow"/>
      <family val="2"/>
    </font>
    <font>
      <b/>
      <sz val="9"/>
      <color theme="1"/>
      <name val="Arial"/>
      <family val="2"/>
    </font>
    <font>
      <sz val="10"/>
      <color theme="1"/>
      <name val="Arial Narrow"/>
      <family val="2"/>
    </font>
    <font>
      <sz val="10"/>
      <color rgb="FFC00000"/>
      <name val="Arial Narrow"/>
      <family val="2"/>
    </font>
    <font>
      <sz val="9"/>
      <color theme="1"/>
      <name val="Arial Narrow"/>
      <family val="2"/>
    </font>
    <font>
      <sz val="8"/>
      <color rgb="FF080CB8"/>
      <name val="Arial"/>
      <family val="2"/>
    </font>
    <font>
      <b/>
      <u/>
      <sz val="9"/>
      <color theme="1"/>
      <name val="Arial"/>
      <family val="2"/>
    </font>
    <font>
      <i/>
      <sz val="8"/>
      <color theme="1"/>
      <name val="Arial"/>
      <family val="2"/>
    </font>
    <font>
      <b/>
      <sz val="8"/>
      <color rgb="FFFF0000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9"/>
      <color indexed="12"/>
      <name val="Arial"/>
      <family val="2"/>
    </font>
    <font>
      <sz val="10"/>
      <color rgb="FFC00000"/>
      <name val="Arial"/>
      <family val="2"/>
    </font>
    <font>
      <i/>
      <u/>
      <sz val="9"/>
      <color theme="1"/>
      <name val="Arial"/>
      <family val="2"/>
    </font>
    <font>
      <b/>
      <sz val="8"/>
      <color theme="1"/>
      <name val="Arial"/>
      <family val="2"/>
    </font>
    <font>
      <u/>
      <sz val="9"/>
      <color theme="1"/>
      <name val="Arial"/>
      <family val="2"/>
    </font>
    <font>
      <i/>
      <sz val="9"/>
      <color theme="1"/>
      <name val="Arial"/>
      <family val="2"/>
    </font>
    <font>
      <u/>
      <sz val="10"/>
      <color theme="1"/>
      <name val="Arial"/>
      <family val="2"/>
    </font>
    <font>
      <sz val="9"/>
      <color rgb="FF7030A0"/>
      <name val="Arial"/>
      <family val="2"/>
    </font>
    <font>
      <sz val="10"/>
      <color rgb="FF7030A0"/>
      <name val="Arial"/>
      <family val="2"/>
    </font>
    <font>
      <sz val="8"/>
      <color rgb="FF7030A0"/>
      <name val="Arial"/>
      <family val="2"/>
    </font>
    <font>
      <sz val="10"/>
      <color rgb="FFFF0000"/>
      <name val="Arial"/>
      <family val="2"/>
    </font>
    <font>
      <b/>
      <i/>
      <u/>
      <sz val="9"/>
      <color theme="1"/>
      <name val="Arial"/>
      <family val="2"/>
    </font>
    <font>
      <i/>
      <sz val="10"/>
      <color rgb="FFC00000"/>
      <name val="Arial"/>
      <family val="2"/>
    </font>
    <font>
      <sz val="9"/>
      <color rgb="FFFF0000"/>
      <name val="Arial"/>
      <family val="2"/>
    </font>
    <font>
      <sz val="9"/>
      <color rgb="FF00B050"/>
      <name val="Arial"/>
      <family val="2"/>
    </font>
    <font>
      <i/>
      <sz val="9"/>
      <color rgb="FFC00000"/>
      <name val="Arial"/>
      <family val="2"/>
    </font>
    <font>
      <sz val="8"/>
      <color rgb="FF00206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b/>
      <sz val="9"/>
      <color theme="1"/>
      <name val="High Tower Text"/>
      <family val="1"/>
    </font>
    <font>
      <b/>
      <sz val="9"/>
      <color rgb="FFC00000"/>
      <name val="Lucida Console"/>
      <family val="3"/>
    </font>
    <font>
      <b/>
      <sz val="9"/>
      <color theme="1"/>
      <name val="Lucida Console"/>
      <family val="3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C00000"/>
      <name val="Arial"/>
      <family val="2"/>
    </font>
    <font>
      <i/>
      <sz val="11"/>
      <color rgb="FFC00000"/>
      <name val="Arial"/>
      <family val="2"/>
    </font>
    <font>
      <sz val="12"/>
      <color rgb="FF7030A0"/>
      <name val="Arial"/>
      <family val="2"/>
    </font>
    <font>
      <b/>
      <sz val="12"/>
      <color theme="9" tint="0.3999755851924192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6" tint="0.59999389629810485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3" fillId="0" borderId="0" applyFont="0" applyFill="0" applyBorder="0" applyAlignment="0" applyProtection="0"/>
  </cellStyleXfs>
  <cellXfs count="251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5" fillId="0" borderId="0" xfId="0" applyFont="1" applyBorder="1" applyAlignment="1">
      <alignment shrinkToFi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11" fillId="0" borderId="0" xfId="0" applyFont="1"/>
    <xf numFmtId="14" fontId="12" fillId="0" borderId="0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" fontId="13" fillId="0" borderId="2" xfId="0" applyNumberFormat="1" applyFont="1" applyBorder="1"/>
    <xf numFmtId="0" fontId="2" fillId="0" borderId="3" xfId="0" applyFont="1" applyBorder="1" applyAlignment="1">
      <alignment horizontal="center"/>
    </xf>
    <xf numFmtId="0" fontId="14" fillId="0" borderId="4" xfId="0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14" fontId="2" fillId="0" borderId="4" xfId="0" applyNumberFormat="1" applyFont="1" applyBorder="1" applyAlignment="1"/>
    <xf numFmtId="0" fontId="2" fillId="0" borderId="4" xfId="0" applyFont="1" applyBorder="1" applyAlignment="1"/>
    <xf numFmtId="0" fontId="15" fillId="0" borderId="4" xfId="0" applyFont="1" applyBorder="1"/>
    <xf numFmtId="1" fontId="5" fillId="0" borderId="5" xfId="0" applyNumberFormat="1" applyFont="1" applyBorder="1" applyAlignment="1">
      <alignment shrinkToFit="1"/>
    </xf>
    <xf numFmtId="0" fontId="8" fillId="0" borderId="6" xfId="0" applyFont="1" applyFill="1" applyBorder="1" applyAlignment="1">
      <alignment horizontal="center"/>
    </xf>
    <xf numFmtId="1" fontId="13" fillId="0" borderId="7" xfId="0" applyNumberFormat="1" applyFont="1" applyBorder="1"/>
    <xf numFmtId="1" fontId="2" fillId="0" borderId="4" xfId="0" applyNumberFormat="1" applyFont="1" applyFill="1" applyBorder="1"/>
    <xf numFmtId="0" fontId="16" fillId="0" borderId="4" xfId="0" applyFont="1" applyBorder="1" applyAlignment="1">
      <alignment horizontal="left" shrinkToFit="1"/>
    </xf>
    <xf numFmtId="14" fontId="16" fillId="0" borderId="4" xfId="0" applyNumberFormat="1" applyFont="1" applyBorder="1" applyAlignment="1">
      <alignment horizontal="center" shrinkToFit="1"/>
    </xf>
    <xf numFmtId="0" fontId="16" fillId="0" borderId="4" xfId="0" applyFont="1" applyBorder="1" applyAlignment="1">
      <alignment horizontal="left" shrinkToFit="1"/>
    </xf>
    <xf numFmtId="0" fontId="4" fillId="0" borderId="4" xfId="0" applyFont="1" applyBorder="1"/>
    <xf numFmtId="0" fontId="5" fillId="0" borderId="8" xfId="0" applyFont="1" applyBorder="1" applyAlignment="1">
      <alignment shrinkToFit="1"/>
    </xf>
    <xf numFmtId="0" fontId="8" fillId="0" borderId="9" xfId="0" applyFont="1" applyFill="1" applyBorder="1" applyAlignment="1">
      <alignment horizontal="center"/>
    </xf>
    <xf numFmtId="1" fontId="13" fillId="0" borderId="10" xfId="0" applyNumberFormat="1" applyFont="1" applyBorder="1"/>
    <xf numFmtId="1" fontId="2" fillId="2" borderId="0" xfId="0" applyNumberFormat="1" applyFont="1" applyFill="1" applyBorder="1"/>
    <xf numFmtId="0" fontId="16" fillId="0" borderId="0" xfId="0" applyFont="1" applyBorder="1" applyAlignment="1">
      <alignment horizontal="left" shrinkToFit="1"/>
    </xf>
    <xf numFmtId="14" fontId="17" fillId="0" borderId="0" xfId="0" applyNumberFormat="1" applyFont="1" applyBorder="1" applyAlignment="1">
      <alignment horizontal="center" shrinkToFit="1"/>
    </xf>
    <xf numFmtId="0" fontId="16" fillId="0" borderId="0" xfId="0" applyFont="1" applyBorder="1" applyAlignment="1">
      <alignment horizontal="left" shrinkToFit="1"/>
    </xf>
    <xf numFmtId="14" fontId="18" fillId="0" borderId="0" xfId="0" applyNumberFormat="1" applyFont="1" applyBorder="1" applyAlignment="1">
      <alignment horizontal="center"/>
    </xf>
    <xf numFmtId="0" fontId="5" fillId="0" borderId="11" xfId="0" applyFont="1" applyBorder="1" applyAlignment="1">
      <alignment shrinkToFit="1"/>
    </xf>
    <xf numFmtId="1" fontId="19" fillId="0" borderId="0" xfId="0" applyNumberFormat="1" applyFont="1" applyBorder="1" applyAlignment="1">
      <alignment horizontal="center"/>
    </xf>
    <xf numFmtId="1" fontId="2" fillId="3" borderId="0" xfId="0" applyNumberFormat="1" applyFont="1" applyFill="1" applyBorder="1"/>
    <xf numFmtId="14" fontId="16" fillId="0" borderId="0" xfId="0" applyNumberFormat="1" applyFont="1" applyBorder="1" applyAlignment="1">
      <alignment horizontal="center" shrinkToFit="1"/>
    </xf>
    <xf numFmtId="0" fontId="3" fillId="0" borderId="0" xfId="0" applyFont="1" applyFill="1" applyBorder="1"/>
    <xf numFmtId="0" fontId="3" fillId="0" borderId="9" xfId="0" applyFont="1" applyFill="1" applyBorder="1"/>
    <xf numFmtId="1" fontId="13" fillId="0" borderId="10" xfId="0" applyNumberFormat="1" applyFont="1" applyFill="1" applyBorder="1" applyAlignment="1"/>
    <xf numFmtId="0" fontId="2" fillId="0" borderId="0" xfId="0" applyFont="1" applyBorder="1" applyAlignment="1">
      <alignment horizontal="center"/>
    </xf>
    <xf numFmtId="0" fontId="20" fillId="0" borderId="0" xfId="0" applyFont="1" applyBorder="1"/>
    <xf numFmtId="1" fontId="13" fillId="0" borderId="10" xfId="0" applyNumberFormat="1" applyFont="1" applyBorder="1" applyAlignment="1">
      <alignment horizontal="right"/>
    </xf>
    <xf numFmtId="0" fontId="2" fillId="0" borderId="0" xfId="0" applyFont="1" applyBorder="1"/>
    <xf numFmtId="0" fontId="14" fillId="0" borderId="0" xfId="0" applyFont="1" applyBorder="1" applyAlignment="1">
      <alignment horizontal="left"/>
    </xf>
    <xf numFmtId="0" fontId="21" fillId="0" borderId="0" xfId="0" applyFont="1" applyBorder="1" applyAlignment="1">
      <alignment horizontal="right"/>
    </xf>
    <xf numFmtId="0" fontId="13" fillId="0" borderId="0" xfId="0" applyFont="1" applyBorder="1"/>
    <xf numFmtId="0" fontId="8" fillId="0" borderId="12" xfId="0" applyFont="1" applyFill="1" applyBorder="1" applyAlignment="1">
      <alignment horizontal="center"/>
    </xf>
    <xf numFmtId="1" fontId="2" fillId="0" borderId="13" xfId="0" applyNumberFormat="1" applyFont="1" applyBorder="1" applyAlignment="1">
      <alignment horizontal="right"/>
    </xf>
    <xf numFmtId="0" fontId="5" fillId="0" borderId="0" xfId="0" applyFont="1" applyBorder="1"/>
    <xf numFmtId="1" fontId="4" fillId="0" borderId="0" xfId="0" applyNumberFormat="1" applyFont="1" applyFill="1" applyBorder="1"/>
    <xf numFmtId="0" fontId="15" fillId="0" borderId="0" xfId="0" applyFont="1" applyBorder="1"/>
    <xf numFmtId="0" fontId="8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right"/>
    </xf>
    <xf numFmtId="0" fontId="4" fillId="0" borderId="0" xfId="0" applyFont="1" applyBorder="1"/>
    <xf numFmtId="1" fontId="13" fillId="4" borderId="14" xfId="0" applyNumberFormat="1" applyFont="1" applyFill="1" applyBorder="1"/>
    <xf numFmtId="1" fontId="2" fillId="0" borderId="1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9" fontId="2" fillId="0" borderId="0" xfId="0" applyNumberFormat="1" applyFont="1" applyBorder="1" applyAlignment="1"/>
    <xf numFmtId="1" fontId="2" fillId="0" borderId="0" xfId="0" applyNumberFormat="1" applyFont="1" applyBorder="1" applyAlignment="1"/>
    <xf numFmtId="0" fontId="4" fillId="0" borderId="0" xfId="0" applyFont="1" applyBorder="1" applyAlignment="1"/>
    <xf numFmtId="1" fontId="2" fillId="0" borderId="0" xfId="0" applyNumberFormat="1" applyFont="1"/>
    <xf numFmtId="9" fontId="2" fillId="0" borderId="0" xfId="0" applyNumberFormat="1" applyFont="1"/>
    <xf numFmtId="9" fontId="2" fillId="0" borderId="0" xfId="0" applyNumberFormat="1" applyFont="1" applyBorder="1" applyAlignment="1">
      <alignment horizontal="center"/>
    </xf>
    <xf numFmtId="0" fontId="23" fillId="0" borderId="0" xfId="0" applyFont="1" applyBorder="1"/>
    <xf numFmtId="0" fontId="2" fillId="0" borderId="0" xfId="0" applyFont="1" applyAlignment="1">
      <alignment horizontal="right"/>
    </xf>
    <xf numFmtId="0" fontId="2" fillId="0" borderId="15" xfId="0" applyFont="1" applyBorder="1" applyAlignment="1">
      <alignment horizontal="right"/>
    </xf>
    <xf numFmtId="0" fontId="4" fillId="0" borderId="10" xfId="0" applyFont="1" applyBorder="1"/>
    <xf numFmtId="1" fontId="2" fillId="0" borderId="0" xfId="0" applyNumberFormat="1" applyFont="1" applyBorder="1"/>
    <xf numFmtId="1" fontId="24" fillId="5" borderId="0" xfId="0" applyNumberFormat="1" applyFont="1" applyFill="1" applyBorder="1" applyAlignment="1">
      <alignment horizontal="center" shrinkToFit="1"/>
    </xf>
    <xf numFmtId="15" fontId="25" fillId="0" borderId="0" xfId="0" applyNumberFormat="1" applyFont="1" applyFill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15" fillId="0" borderId="0" xfId="0" applyFont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1" fontId="13" fillId="0" borderId="17" xfId="0" applyNumberFormat="1" applyFont="1" applyBorder="1"/>
    <xf numFmtId="0" fontId="5" fillId="0" borderId="0" xfId="0" applyFont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1" fontId="14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0" fontId="12" fillId="0" borderId="0" xfId="0" applyFont="1" applyBorder="1"/>
    <xf numFmtId="0" fontId="2" fillId="2" borderId="0" xfId="0" applyFont="1" applyFill="1" applyBorder="1"/>
    <xf numFmtId="0" fontId="27" fillId="0" borderId="0" xfId="0" applyFont="1" applyBorder="1"/>
    <xf numFmtId="0" fontId="28" fillId="0" borderId="0" xfId="0" applyFont="1" applyBorder="1"/>
    <xf numFmtId="0" fontId="13" fillId="0" borderId="18" xfId="0" applyFont="1" applyBorder="1"/>
    <xf numFmtId="0" fontId="29" fillId="0" borderId="0" xfId="0" applyFont="1" applyBorder="1"/>
    <xf numFmtId="1" fontId="13" fillId="4" borderId="10" xfId="0" applyNumberFormat="1" applyFont="1" applyFill="1" applyBorder="1"/>
    <xf numFmtId="1" fontId="13" fillId="0" borderId="0" xfId="0" applyNumberFormat="1" applyFont="1" applyBorder="1"/>
    <xf numFmtId="1" fontId="13" fillId="0" borderId="19" xfId="0" applyNumberFormat="1" applyFont="1" applyBorder="1"/>
    <xf numFmtId="0" fontId="15" fillId="6" borderId="6" xfId="0" applyFont="1" applyFill="1" applyBorder="1"/>
    <xf numFmtId="0" fontId="2" fillId="0" borderId="4" xfId="0" applyFont="1" applyBorder="1"/>
    <xf numFmtId="0" fontId="4" fillId="0" borderId="8" xfId="0" applyFont="1" applyBorder="1"/>
    <xf numFmtId="0" fontId="4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15" fillId="7" borderId="12" xfId="0" applyFont="1" applyFill="1" applyBorder="1"/>
    <xf numFmtId="9" fontId="15" fillId="7" borderId="20" xfId="0" applyNumberFormat="1" applyFont="1" applyFill="1" applyBorder="1" applyAlignment="1">
      <alignment horizontal="center" vertical="center"/>
    </xf>
    <xf numFmtId="0" fontId="4" fillId="7" borderId="20" xfId="0" applyFont="1" applyFill="1" applyBorder="1"/>
    <xf numFmtId="9" fontId="4" fillId="7" borderId="20" xfId="0" applyNumberFormat="1" applyFont="1" applyFill="1" applyBorder="1" applyAlignment="1">
      <alignment horizontal="center" vertical="center"/>
    </xf>
    <xf numFmtId="0" fontId="4" fillId="7" borderId="21" xfId="0" applyFont="1" applyFill="1" applyBorder="1"/>
    <xf numFmtId="0" fontId="4" fillId="7" borderId="9" xfId="0" applyFont="1" applyFill="1" applyBorder="1"/>
    <xf numFmtId="9" fontId="4" fillId="7" borderId="0" xfId="0" applyNumberFormat="1" applyFont="1" applyFill="1" applyBorder="1" applyAlignment="1">
      <alignment horizontal="center" vertical="center"/>
    </xf>
    <xf numFmtId="0" fontId="4" fillId="7" borderId="0" xfId="0" applyFont="1" applyFill="1" applyBorder="1"/>
    <xf numFmtId="0" fontId="4" fillId="7" borderId="11" xfId="0" applyFont="1" applyFill="1" applyBorder="1"/>
    <xf numFmtId="0" fontId="31" fillId="0" borderId="0" xfId="0" applyFont="1" applyBorder="1"/>
    <xf numFmtId="0" fontId="15" fillId="6" borderId="9" xfId="0" applyFont="1" applyFill="1" applyBorder="1"/>
    <xf numFmtId="0" fontId="4" fillId="6" borderId="0" xfId="0" applyFont="1" applyFill="1" applyBorder="1"/>
    <xf numFmtId="0" fontId="4" fillId="6" borderId="11" xfId="0" applyFont="1" applyFill="1" applyBorder="1"/>
    <xf numFmtId="1" fontId="13" fillId="0" borderId="22" xfId="0" applyNumberFormat="1" applyFont="1" applyBorder="1"/>
    <xf numFmtId="0" fontId="4" fillId="6" borderId="9" xfId="0" applyFont="1" applyFill="1" applyBorder="1"/>
    <xf numFmtId="0" fontId="6" fillId="6" borderId="20" xfId="0" applyFont="1" applyFill="1" applyBorder="1"/>
    <xf numFmtId="0" fontId="3" fillId="0" borderId="12" xfId="0" applyFont="1" applyFill="1" applyBorder="1"/>
    <xf numFmtId="0" fontId="2" fillId="0" borderId="10" xfId="0" applyFont="1" applyBorder="1"/>
    <xf numFmtId="1" fontId="2" fillId="0" borderId="0" xfId="0" applyNumberFormat="1" applyFont="1" applyFill="1" applyBorder="1"/>
    <xf numFmtId="0" fontId="5" fillId="0" borderId="0" xfId="0" applyFont="1" applyBorder="1" applyAlignment="1">
      <alignment horizontal="left"/>
    </xf>
    <xf numFmtId="9" fontId="15" fillId="6" borderId="0" xfId="0" applyNumberFormat="1" applyFont="1" applyFill="1" applyBorder="1" applyAlignment="1">
      <alignment horizontal="center"/>
    </xf>
    <xf numFmtId="9" fontId="15" fillId="6" borderId="0" xfId="0" applyNumberFormat="1" applyFont="1" applyFill="1" applyBorder="1"/>
    <xf numFmtId="0" fontId="18" fillId="0" borderId="0" xfId="0" applyFont="1" applyBorder="1" applyAlignment="1">
      <alignment horizontal="center"/>
    </xf>
    <xf numFmtId="0" fontId="15" fillId="8" borderId="9" xfId="0" applyFont="1" applyFill="1" applyBorder="1" applyAlignment="1">
      <alignment vertical="top"/>
    </xf>
    <xf numFmtId="9" fontId="15" fillId="8" borderId="0" xfId="0" applyNumberFormat="1" applyFont="1" applyFill="1" applyBorder="1" applyAlignment="1">
      <alignment horizontal="center" vertical="top"/>
    </xf>
    <xf numFmtId="0" fontId="4" fillId="8" borderId="0" xfId="0" applyFont="1" applyFill="1" applyBorder="1"/>
    <xf numFmtId="0" fontId="30" fillId="8" borderId="11" xfId="0" applyFont="1" applyFill="1" applyBorder="1" applyAlignment="1">
      <alignment horizontal="left" vertical="top" indent="1"/>
    </xf>
    <xf numFmtId="1" fontId="2" fillId="0" borderId="18" xfId="0" applyNumberFormat="1" applyFont="1" applyFill="1" applyBorder="1"/>
    <xf numFmtId="0" fontId="18" fillId="0" borderId="0" xfId="0" applyFont="1" applyBorder="1" applyAlignment="1">
      <alignment horizontal="left"/>
    </xf>
    <xf numFmtId="0" fontId="18" fillId="0" borderId="0" xfId="0" applyFont="1" applyBorder="1"/>
    <xf numFmtId="0" fontId="4" fillId="8" borderId="23" xfId="0" applyFont="1" applyFill="1" applyBorder="1"/>
    <xf numFmtId="0" fontId="4" fillId="8" borderId="24" xfId="0" applyFont="1" applyFill="1" applyBorder="1"/>
    <xf numFmtId="1" fontId="5" fillId="8" borderId="24" xfId="0" applyNumberFormat="1" applyFont="1" applyFill="1" applyBorder="1"/>
    <xf numFmtId="0" fontId="4" fillId="8" borderId="25" xfId="0" applyFont="1" applyFill="1" applyBorder="1"/>
    <xf numFmtId="0" fontId="2" fillId="9" borderId="0" xfId="0" applyFont="1" applyFill="1" applyBorder="1"/>
    <xf numFmtId="0" fontId="32" fillId="0" borderId="0" xfId="0" applyFont="1" applyBorder="1" applyAlignment="1">
      <alignment horizontal="right"/>
    </xf>
    <xf numFmtId="0" fontId="33" fillId="0" borderId="0" xfId="0" applyFont="1" applyBorder="1"/>
    <xf numFmtId="0" fontId="34" fillId="0" borderId="0" xfId="0" applyFont="1" applyBorder="1"/>
    <xf numFmtId="0" fontId="34" fillId="0" borderId="0" xfId="0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2" fillId="10" borderId="6" xfId="0" applyFont="1" applyFill="1" applyBorder="1"/>
    <xf numFmtId="0" fontId="2" fillId="10" borderId="4" xfId="0" applyFont="1" applyFill="1" applyBorder="1"/>
    <xf numFmtId="0" fontId="4" fillId="10" borderId="8" xfId="0" applyFont="1" applyFill="1" applyBorder="1"/>
    <xf numFmtId="0" fontId="2" fillId="10" borderId="9" xfId="0" applyFont="1" applyFill="1" applyBorder="1"/>
    <xf numFmtId="0" fontId="2" fillId="10" borderId="0" xfId="0" applyFont="1" applyFill="1" applyBorder="1"/>
    <xf numFmtId="0" fontId="4" fillId="10" borderId="0" xfId="0" applyFont="1" applyFill="1" applyBorder="1"/>
    <xf numFmtId="0" fontId="4" fillId="10" borderId="11" xfId="0" applyFont="1" applyFill="1" applyBorder="1"/>
    <xf numFmtId="14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13" fillId="0" borderId="10" xfId="0" applyFont="1" applyBorder="1"/>
    <xf numFmtId="0" fontId="2" fillId="2" borderId="20" xfId="0" applyFont="1" applyFill="1" applyBorder="1"/>
    <xf numFmtId="0" fontId="4" fillId="0" borderId="20" xfId="0" applyFont="1" applyBorder="1"/>
    <xf numFmtId="0" fontId="5" fillId="0" borderId="0" xfId="0" applyFont="1" applyBorder="1" applyAlignment="1">
      <alignment horizontal="center"/>
    </xf>
    <xf numFmtId="0" fontId="2" fillId="10" borderId="11" xfId="0" applyFont="1" applyFill="1" applyBorder="1"/>
    <xf numFmtId="0" fontId="2" fillId="11" borderId="9" xfId="0" applyFont="1" applyFill="1" applyBorder="1"/>
    <xf numFmtId="0" fontId="2" fillId="11" borderId="0" xfId="0" applyFont="1" applyFill="1" applyBorder="1"/>
    <xf numFmtId="0" fontId="35" fillId="11" borderId="0" xfId="0" applyFont="1" applyFill="1" applyBorder="1"/>
    <xf numFmtId="0" fontId="4" fillId="11" borderId="11" xfId="0" applyFont="1" applyFill="1" applyBorder="1"/>
    <xf numFmtId="14" fontId="4" fillId="0" borderId="0" xfId="0" applyNumberFormat="1" applyFont="1" applyBorder="1"/>
    <xf numFmtId="0" fontId="36" fillId="0" borderId="0" xfId="0" applyFont="1" applyBorder="1"/>
    <xf numFmtId="9" fontId="4" fillId="4" borderId="0" xfId="0" applyNumberFormat="1" applyFont="1" applyFill="1" applyBorder="1" applyAlignment="1">
      <alignment horizontal="center"/>
    </xf>
    <xf numFmtId="0" fontId="2" fillId="11" borderId="11" xfId="0" applyFont="1" applyFill="1" applyBorder="1"/>
    <xf numFmtId="0" fontId="37" fillId="0" borderId="0" xfId="0" applyFont="1" applyFill="1" applyBorder="1"/>
    <xf numFmtId="0" fontId="2" fillId="11" borderId="23" xfId="0" applyFont="1" applyFill="1" applyBorder="1"/>
    <xf numFmtId="0" fontId="2" fillId="11" borderId="24" xfId="0" applyFont="1" applyFill="1" applyBorder="1"/>
    <xf numFmtId="0" fontId="2" fillId="11" borderId="24" xfId="0" applyFont="1" applyFill="1" applyBorder="1" applyAlignment="1">
      <alignment horizontal="center"/>
    </xf>
    <xf numFmtId="0" fontId="2" fillId="11" borderId="25" xfId="0" applyFont="1" applyFill="1" applyBorder="1"/>
    <xf numFmtId="0" fontId="2" fillId="0" borderId="20" xfId="0" applyFont="1" applyBorder="1"/>
    <xf numFmtId="0" fontId="26" fillId="0" borderId="0" xfId="0" applyFont="1" applyFill="1" applyBorder="1"/>
    <xf numFmtId="0" fontId="4" fillId="0" borderId="6" xfId="0" applyFont="1" applyBorder="1"/>
    <xf numFmtId="0" fontId="15" fillId="12" borderId="3" xfId="0" applyFont="1" applyFill="1" applyBorder="1"/>
    <xf numFmtId="0" fontId="4" fillId="12" borderId="3" xfId="0" applyFont="1" applyFill="1" applyBorder="1"/>
    <xf numFmtId="0" fontId="4" fillId="12" borderId="5" xfId="0" applyFont="1" applyFill="1" applyBorder="1"/>
    <xf numFmtId="0" fontId="4" fillId="0" borderId="9" xfId="0" applyFont="1" applyBorder="1" applyAlignment="1">
      <alignment horizontal="center"/>
    </xf>
    <xf numFmtId="0" fontId="38" fillId="12" borderId="0" xfId="0" applyFont="1" applyFill="1" applyBorder="1"/>
    <xf numFmtId="0" fontId="4" fillId="12" borderId="0" xfId="0" applyFont="1" applyFill="1" applyBorder="1"/>
    <xf numFmtId="0" fontId="4" fillId="12" borderId="11" xfId="0" applyFont="1" applyFill="1" applyBorder="1" applyAlignment="1">
      <alignment horizontal="left" indent="2"/>
    </xf>
    <xf numFmtId="0" fontId="4" fillId="12" borderId="11" xfId="0" applyFont="1" applyFill="1" applyBorder="1"/>
    <xf numFmtId="0" fontId="4" fillId="0" borderId="9" xfId="0" applyFont="1" applyBorder="1"/>
    <xf numFmtId="0" fontId="4" fillId="12" borderId="20" xfId="0" applyFont="1" applyFill="1" applyBorder="1" applyAlignment="1">
      <alignment horizontal="right"/>
    </xf>
    <xf numFmtId="0" fontId="39" fillId="12" borderId="11" xfId="0" applyFont="1" applyFill="1" applyBorder="1" applyAlignment="1">
      <alignment horizontal="left" indent="2"/>
    </xf>
    <xf numFmtId="1" fontId="13" fillId="0" borderId="10" xfId="0" applyNumberFormat="1" applyFont="1" applyFill="1" applyBorder="1"/>
    <xf numFmtId="0" fontId="14" fillId="0" borderId="0" xfId="0" applyFont="1" applyFill="1" applyBorder="1"/>
    <xf numFmtId="0" fontId="30" fillId="0" borderId="9" xfId="0" applyFont="1" applyBorder="1" applyAlignment="1">
      <alignment horizontal="center"/>
    </xf>
    <xf numFmtId="0" fontId="30" fillId="12" borderId="0" xfId="0" applyFont="1" applyFill="1" applyBorder="1"/>
    <xf numFmtId="0" fontId="40" fillId="12" borderId="0" xfId="0" applyFont="1" applyFill="1" applyBorder="1" applyAlignment="1">
      <alignment horizontal="center"/>
    </xf>
    <xf numFmtId="164" fontId="14" fillId="2" borderId="0" xfId="0" applyNumberFormat="1" applyFont="1" applyFill="1" applyBorder="1" applyAlignment="1">
      <alignment horizontal="left" indent="6"/>
    </xf>
    <xf numFmtId="164" fontId="14" fillId="0" borderId="0" xfId="0" applyNumberFormat="1" applyFont="1" applyFill="1" applyBorder="1"/>
    <xf numFmtId="0" fontId="6" fillId="0" borderId="0" xfId="0" applyFont="1" applyBorder="1"/>
    <xf numFmtId="0" fontId="19" fillId="0" borderId="0" xfId="0" applyFont="1" applyBorder="1" applyAlignment="1">
      <alignment horizontal="center"/>
    </xf>
    <xf numFmtId="0" fontId="2" fillId="2" borderId="15" xfId="0" applyFont="1" applyFill="1" applyBorder="1"/>
    <xf numFmtId="0" fontId="4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4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0" fillId="0" borderId="0" xfId="0" applyFont="1" applyFill="1" applyBorder="1"/>
    <xf numFmtId="0" fontId="40" fillId="0" borderId="0" xfId="0" applyFont="1" applyFill="1" applyBorder="1"/>
    <xf numFmtId="0" fontId="29" fillId="12" borderId="11" xfId="0" applyFont="1" applyFill="1" applyBorder="1" applyAlignment="1">
      <alignment horizontal="left"/>
    </xf>
    <xf numFmtId="0" fontId="30" fillId="0" borderId="9" xfId="0" applyFont="1" applyBorder="1"/>
    <xf numFmtId="0" fontId="4" fillId="12" borderId="11" xfId="0" applyFont="1" applyFill="1" applyBorder="1" applyAlignment="1"/>
    <xf numFmtId="0" fontId="15" fillId="12" borderId="11" xfId="0" applyFont="1" applyFill="1" applyBorder="1"/>
    <xf numFmtId="0" fontId="3" fillId="0" borderId="23" xfId="0" applyFont="1" applyFill="1" applyBorder="1"/>
    <xf numFmtId="0" fontId="28" fillId="0" borderId="26" xfId="0" applyFont="1" applyBorder="1" applyAlignment="1">
      <alignment horizontal="center"/>
    </xf>
    <xf numFmtId="0" fontId="2" fillId="0" borderId="24" xfId="0" applyFont="1" applyBorder="1"/>
    <xf numFmtId="0" fontId="20" fillId="0" borderId="24" xfId="0" applyFont="1" applyBorder="1"/>
    <xf numFmtId="1" fontId="5" fillId="0" borderId="25" xfId="0" applyNumberFormat="1" applyFont="1" applyBorder="1" applyAlignment="1" applyProtection="1">
      <alignment shrinkToFi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43" fillId="0" borderId="24" xfId="0" applyFont="1" applyBorder="1"/>
    <xf numFmtId="0" fontId="26" fillId="0" borderId="25" xfId="0" applyFont="1" applyBorder="1"/>
    <xf numFmtId="0" fontId="44" fillId="0" borderId="0" xfId="0" applyFont="1" applyBorder="1" applyAlignment="1">
      <alignment horizontal="center"/>
    </xf>
    <xf numFmtId="0" fontId="44" fillId="0" borderId="6" xfId="0" applyFont="1" applyBorder="1" applyAlignment="1">
      <alignment horizontal="center"/>
    </xf>
    <xf numFmtId="0" fontId="44" fillId="0" borderId="4" xfId="0" applyFont="1" applyBorder="1" applyAlignment="1">
      <alignment horizontal="center"/>
    </xf>
    <xf numFmtId="0" fontId="44" fillId="0" borderId="8" xfId="0" applyFont="1" applyBorder="1" applyAlignment="1">
      <alignment horizontal="center"/>
    </xf>
    <xf numFmtId="0" fontId="12" fillId="0" borderId="6" xfId="0" applyFont="1" applyBorder="1" applyAlignment="1">
      <alignment horizontal="center" shrinkToFit="1"/>
    </xf>
    <xf numFmtId="0" fontId="12" fillId="0" borderId="4" xfId="0" applyFont="1" applyBorder="1" applyAlignment="1">
      <alignment horizontal="center" shrinkToFit="1"/>
    </xf>
    <xf numFmtId="0" fontId="12" fillId="0" borderId="8" xfId="0" applyFont="1" applyBorder="1" applyAlignment="1">
      <alignment horizontal="center" shrinkToFit="1"/>
    </xf>
    <xf numFmtId="0" fontId="43" fillId="0" borderId="0" xfId="0" applyFont="1"/>
    <xf numFmtId="0" fontId="26" fillId="0" borderId="0" xfId="0" applyFont="1"/>
    <xf numFmtId="0" fontId="45" fillId="0" borderId="0" xfId="0" applyFont="1" applyBorder="1" applyAlignment="1">
      <alignment horizontal="center"/>
    </xf>
    <xf numFmtId="0" fontId="46" fillId="0" borderId="23" xfId="0" applyFont="1" applyBorder="1" applyAlignment="1">
      <alignment horizontal="center"/>
    </xf>
    <xf numFmtId="0" fontId="46" fillId="0" borderId="24" xfId="0" applyFont="1" applyBorder="1" applyAlignment="1">
      <alignment horizontal="center"/>
    </xf>
    <xf numFmtId="0" fontId="46" fillId="0" borderId="25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34" fillId="0" borderId="24" xfId="0" applyFont="1" applyBorder="1" applyAlignment="1">
      <alignment horizontal="center"/>
    </xf>
    <xf numFmtId="0" fontId="34" fillId="0" borderId="25" xfId="0" applyFont="1" applyBorder="1" applyAlignment="1">
      <alignment horizontal="center"/>
    </xf>
    <xf numFmtId="1" fontId="49" fillId="0" borderId="0" xfId="1" applyNumberFormat="1" applyFont="1"/>
    <xf numFmtId="1" fontId="49" fillId="0" borderId="0" xfId="1" applyNumberFormat="1" applyFont="1" applyAlignment="1">
      <alignment horizontal="left" indent="1"/>
    </xf>
    <xf numFmtId="1" fontId="50" fillId="0" borderId="27" xfId="2" applyNumberFormat="1" applyFont="1" applyBorder="1"/>
    <xf numFmtId="1" fontId="49" fillId="0" borderId="27" xfId="1" applyNumberFormat="1" applyFont="1" applyBorder="1" applyAlignment="1">
      <alignment horizontal="left" indent="1"/>
    </xf>
    <xf numFmtId="1" fontId="49" fillId="0" borderId="28" xfId="2" applyNumberFormat="1" applyFont="1" applyBorder="1"/>
    <xf numFmtId="1" fontId="49" fillId="0" borderId="28" xfId="1" applyNumberFormat="1" applyFont="1" applyBorder="1" applyAlignment="1">
      <alignment horizontal="left" indent="1"/>
    </xf>
    <xf numFmtId="1" fontId="37" fillId="0" borderId="0" xfId="1" applyNumberFormat="1" applyFont="1"/>
    <xf numFmtId="1" fontId="37" fillId="0" borderId="0" xfId="1" applyNumberFormat="1" applyFont="1" applyAlignment="1">
      <alignment horizontal="center"/>
    </xf>
    <xf numFmtId="1" fontId="50" fillId="7" borderId="29" xfId="1" applyNumberFormat="1" applyFont="1" applyFill="1" applyBorder="1" applyAlignment="1">
      <alignment horizontal="center"/>
    </xf>
    <xf numFmtId="1" fontId="50" fillId="0" borderId="27" xfId="1" applyNumberFormat="1" applyFont="1" applyBorder="1"/>
    <xf numFmtId="1" fontId="49" fillId="0" borderId="28" xfId="1" applyNumberFormat="1" applyFont="1" applyBorder="1"/>
    <xf numFmtId="1" fontId="52" fillId="0" borderId="0" xfId="0" applyNumberFormat="1" applyFont="1" applyAlignment="1">
      <alignment horizontal="left" indent="2"/>
    </xf>
    <xf numFmtId="1" fontId="50" fillId="4" borderId="28" xfId="2" applyNumberFormat="1" applyFont="1" applyFill="1" applyBorder="1"/>
    <xf numFmtId="1" fontId="53" fillId="0" borderId="30" xfId="1" applyNumberFormat="1" applyFont="1" applyBorder="1"/>
    <xf numFmtId="1" fontId="53" fillId="0" borderId="28" xfId="1" applyNumberFormat="1" applyFont="1" applyBorder="1" applyAlignment="1">
      <alignment horizontal="left" indent="1"/>
    </xf>
    <xf numFmtId="1" fontId="49" fillId="0" borderId="30" xfId="2" applyNumberFormat="1" applyFont="1" applyBorder="1"/>
    <xf numFmtId="1" fontId="49" fillId="0" borderId="30" xfId="1" applyNumberFormat="1" applyFont="1" applyBorder="1" applyAlignment="1">
      <alignment horizontal="left" indent="1"/>
    </xf>
    <xf numFmtId="1" fontId="49" fillId="13" borderId="27" xfId="1" applyNumberFormat="1" applyFont="1" applyFill="1" applyBorder="1"/>
    <xf numFmtId="1" fontId="49" fillId="13" borderId="27" xfId="2" applyNumberFormat="1" applyFont="1" applyFill="1" applyBorder="1"/>
    <xf numFmtId="1" fontId="53" fillId="0" borderId="28" xfId="1" applyNumberFormat="1" applyFont="1" applyBorder="1"/>
    <xf numFmtId="1" fontId="43" fillId="0" borderId="28" xfId="1" applyNumberFormat="1" applyFont="1" applyBorder="1" applyAlignment="1">
      <alignment horizontal="left" wrapText="1" indent="1"/>
    </xf>
    <xf numFmtId="1" fontId="50" fillId="14" borderId="0" xfId="1" applyNumberFormat="1" applyFont="1" applyFill="1" applyAlignment="1">
      <alignment horizontal="center"/>
    </xf>
  </cellXfs>
  <cellStyles count="3">
    <cellStyle name="Comma 2" xfId="2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ilmb21.indiatimes.com/service/home/~/Final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1.86 "/>
      <sheetName val="Reader"/>
      <sheetName val="Sheet1"/>
    </sheetNames>
    <sheetDataSet>
      <sheetData sheetId="0"/>
      <sheetData sheetId="1"/>
      <sheetData sheetId="2">
        <row r="4">
          <cell r="S4">
            <v>13260</v>
          </cell>
          <cell r="T4">
            <v>37400</v>
          </cell>
        </row>
        <row r="5">
          <cell r="S5">
            <v>13680</v>
          </cell>
          <cell r="T5">
            <v>37400</v>
          </cell>
        </row>
        <row r="6">
          <cell r="S6">
            <v>14100</v>
          </cell>
          <cell r="T6">
            <v>38530</v>
          </cell>
        </row>
        <row r="7">
          <cell r="S7">
            <v>14520</v>
          </cell>
          <cell r="T7">
            <v>38530</v>
          </cell>
        </row>
        <row r="8">
          <cell r="S8">
            <v>14940</v>
          </cell>
          <cell r="T8">
            <v>39690</v>
          </cell>
        </row>
        <row r="9">
          <cell r="S9">
            <v>15360</v>
          </cell>
          <cell r="T9">
            <v>39690</v>
          </cell>
        </row>
        <row r="10">
          <cell r="S10">
            <v>15780</v>
          </cell>
          <cell r="T10">
            <v>40890</v>
          </cell>
        </row>
        <row r="11">
          <cell r="S11">
            <v>16200</v>
          </cell>
          <cell r="T11">
            <v>40890</v>
          </cell>
        </row>
        <row r="12">
          <cell r="S12">
            <v>16400</v>
          </cell>
          <cell r="T12">
            <v>43390</v>
          </cell>
        </row>
        <row r="13">
          <cell r="S13">
            <v>16620</v>
          </cell>
          <cell r="T13">
            <v>42120</v>
          </cell>
        </row>
        <row r="14">
          <cell r="S14">
            <v>16850</v>
          </cell>
          <cell r="T14">
            <v>43390</v>
          </cell>
        </row>
        <row r="15">
          <cell r="S15">
            <v>17040</v>
          </cell>
          <cell r="T15">
            <v>42120</v>
          </cell>
        </row>
        <row r="16">
          <cell r="S16">
            <v>17300</v>
          </cell>
          <cell r="T16">
            <v>44700</v>
          </cell>
        </row>
        <row r="17">
          <cell r="S17">
            <v>17460</v>
          </cell>
          <cell r="T17">
            <v>43390</v>
          </cell>
        </row>
        <row r="18">
          <cell r="S18">
            <v>17750</v>
          </cell>
          <cell r="T18">
            <v>44700</v>
          </cell>
        </row>
        <row r="19">
          <cell r="S19">
            <v>17880</v>
          </cell>
          <cell r="T19">
            <v>43390</v>
          </cell>
        </row>
        <row r="20">
          <cell r="S20">
            <v>18200</v>
          </cell>
          <cell r="T20">
            <v>46050</v>
          </cell>
        </row>
        <row r="21">
          <cell r="S21">
            <v>18300</v>
          </cell>
          <cell r="T21">
            <v>44700</v>
          </cell>
        </row>
        <row r="22">
          <cell r="S22">
            <v>18650</v>
          </cell>
          <cell r="T22">
            <v>46050</v>
          </cell>
        </row>
        <row r="23">
          <cell r="S23">
            <v>18720</v>
          </cell>
          <cell r="T23">
            <v>44700</v>
          </cell>
        </row>
        <row r="24">
          <cell r="S24">
            <v>19100</v>
          </cell>
          <cell r="T24">
            <v>47440</v>
          </cell>
        </row>
        <row r="25">
          <cell r="S25">
            <v>19140</v>
          </cell>
          <cell r="T25">
            <v>46050</v>
          </cell>
        </row>
        <row r="26">
          <cell r="S26">
            <v>19550</v>
          </cell>
          <cell r="T26">
            <v>47440</v>
          </cell>
        </row>
        <row r="27">
          <cell r="S27">
            <v>19560</v>
          </cell>
          <cell r="T27">
            <v>46050</v>
          </cell>
        </row>
        <row r="28">
          <cell r="S28">
            <v>19980</v>
          </cell>
          <cell r="T28">
            <v>47440</v>
          </cell>
        </row>
        <row r="29">
          <cell r="S29">
            <v>20000</v>
          </cell>
          <cell r="T29">
            <v>48870</v>
          </cell>
        </row>
        <row r="30">
          <cell r="S30">
            <v>20450</v>
          </cell>
          <cell r="T30">
            <v>48870</v>
          </cell>
        </row>
        <row r="31">
          <cell r="S31">
            <v>20900</v>
          </cell>
          <cell r="T31">
            <v>50340</v>
          </cell>
        </row>
        <row r="32">
          <cell r="S32">
            <v>21400</v>
          </cell>
          <cell r="T32">
            <v>50340</v>
          </cell>
        </row>
        <row r="33">
          <cell r="S33">
            <v>21900</v>
          </cell>
          <cell r="T33">
            <v>51860</v>
          </cell>
        </row>
        <row r="34">
          <cell r="S34">
            <v>22400</v>
          </cell>
          <cell r="T34">
            <v>51860</v>
          </cell>
        </row>
        <row r="35">
          <cell r="S35">
            <v>22900</v>
          </cell>
          <cell r="T35">
            <v>53420</v>
          </cell>
        </row>
        <row r="36">
          <cell r="S36">
            <v>23400</v>
          </cell>
          <cell r="T36">
            <v>53420</v>
          </cell>
        </row>
        <row r="37">
          <cell r="S37">
            <v>23900</v>
          </cell>
          <cell r="T37">
            <v>55030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showZeros="0" topLeftCell="A31" zoomScale="125" zoomScaleNormal="125" zoomScaleSheetLayoutView="110" workbookViewId="0">
      <selection activeCell="F57" sqref="F57"/>
    </sheetView>
  </sheetViews>
  <sheetFormatPr defaultColWidth="9.140625" defaultRowHeight="12.75"/>
  <cols>
    <col min="1" max="1" width="3.5703125" style="4" customWidth="1"/>
    <col min="2" max="2" width="10.28515625" style="3" customWidth="1"/>
    <col min="3" max="3" width="10.7109375" style="1" customWidth="1"/>
    <col min="4" max="4" width="10.85546875" style="1" customWidth="1"/>
    <col min="5" max="5" width="13.85546875" style="1" customWidth="1"/>
    <col min="6" max="6" width="10.42578125" style="1" customWidth="1"/>
    <col min="7" max="7" width="11.42578125" style="1" customWidth="1"/>
    <col min="8" max="8" width="11.140625" style="1" customWidth="1"/>
    <col min="9" max="10" width="1.85546875" style="2" customWidth="1"/>
    <col min="11" max="11" width="26.140625" style="1" customWidth="1"/>
    <col min="12" max="12" width="7.5703125" style="1" customWidth="1"/>
    <col min="13" max="13" width="8.85546875" style="1" customWidth="1"/>
    <col min="14" max="14" width="9.85546875" style="1" customWidth="1"/>
    <col min="15" max="15" width="9.28515625" style="1" customWidth="1"/>
    <col min="16" max="16" width="12" style="1" customWidth="1"/>
    <col min="17" max="16384" width="9.140625" style="1"/>
  </cols>
  <sheetData>
    <row r="1" spans="1:15" s="220" customFormat="1" ht="18.75" customHeight="1" thickBot="1">
      <c r="A1" s="228" t="s">
        <v>123</v>
      </c>
      <c r="B1" s="227"/>
      <c r="C1" s="226"/>
      <c r="D1" s="225" t="s">
        <v>122</v>
      </c>
      <c r="E1" s="224"/>
      <c r="F1" s="224"/>
      <c r="G1" s="224"/>
      <c r="H1" s="224"/>
      <c r="I1" s="223"/>
      <c r="J1" s="222"/>
      <c r="K1" s="221" t="s">
        <v>121</v>
      </c>
    </row>
    <row r="2" spans="1:15" ht="18" customHeight="1" thickBot="1">
      <c r="A2" s="219" t="s">
        <v>120</v>
      </c>
      <c r="B2" s="218"/>
      <c r="C2" s="217"/>
      <c r="D2" s="216" t="s">
        <v>119</v>
      </c>
      <c r="E2" s="215"/>
      <c r="F2" s="215"/>
      <c r="G2" s="215"/>
      <c r="H2" s="215"/>
      <c r="I2" s="214"/>
      <c r="J2" s="213"/>
      <c r="K2" s="212"/>
      <c r="L2" s="211"/>
      <c r="M2" s="210" t="s">
        <v>118</v>
      </c>
      <c r="N2" s="210"/>
      <c r="O2" s="209" t="s">
        <v>117</v>
      </c>
    </row>
    <row r="3" spans="1:15" ht="20.100000000000001" customHeight="1">
      <c r="A3" s="208"/>
      <c r="B3" s="207" t="s">
        <v>116</v>
      </c>
      <c r="C3" s="206"/>
      <c r="D3" s="206"/>
      <c r="E3" s="206"/>
      <c r="F3" s="206"/>
      <c r="G3" s="206"/>
      <c r="H3" s="205" t="s">
        <v>115</v>
      </c>
      <c r="I3" s="204"/>
      <c r="J3" s="42"/>
      <c r="K3" s="203" t="s">
        <v>114</v>
      </c>
      <c r="L3" s="178"/>
      <c r="M3" s="178"/>
      <c r="N3" s="178">
        <v>3215175</v>
      </c>
      <c r="O3" s="181"/>
    </row>
    <row r="4" spans="1:15" ht="15" customHeight="1">
      <c r="A4" s="38"/>
      <c r="B4" s="46"/>
      <c r="C4" s="197" t="s">
        <v>113</v>
      </c>
      <c r="D4" s="197"/>
      <c r="E4" s="54"/>
      <c r="F4" s="5"/>
      <c r="G4" s="89"/>
      <c r="H4" s="32"/>
      <c r="I4" s="43"/>
      <c r="J4" s="42"/>
      <c r="K4" s="202" t="s">
        <v>112</v>
      </c>
      <c r="L4" s="178"/>
      <c r="M4" s="188" t="s">
        <v>111</v>
      </c>
      <c r="N4" s="178">
        <v>425900</v>
      </c>
      <c r="O4" s="201" t="s">
        <v>110</v>
      </c>
    </row>
    <row r="5" spans="1:15" ht="15" customHeight="1">
      <c r="A5" s="38"/>
      <c r="B5" s="60"/>
      <c r="C5" s="60" t="s">
        <v>109</v>
      </c>
      <c r="D5" s="48"/>
      <c r="E5" s="48"/>
      <c r="F5" s="48"/>
      <c r="G5" s="193"/>
      <c r="H5" s="32">
        <f>SUM(G4:G5)</f>
        <v>0</v>
      </c>
      <c r="I5" s="31"/>
      <c r="J5" s="10"/>
      <c r="K5" s="200" t="s">
        <v>108</v>
      </c>
      <c r="L5" s="178"/>
      <c r="M5" s="178"/>
      <c r="N5" s="178"/>
      <c r="O5" s="181"/>
    </row>
    <row r="6" spans="1:15" ht="15" customHeight="1">
      <c r="A6" s="38"/>
      <c r="B6" s="198" t="s">
        <v>107</v>
      </c>
      <c r="C6" s="48"/>
      <c r="D6" s="48"/>
      <c r="E6" s="199" t="s">
        <v>106</v>
      </c>
      <c r="F6" s="5"/>
      <c r="G6" s="48"/>
      <c r="H6" s="32"/>
      <c r="I6" s="31"/>
      <c r="J6" s="10"/>
      <c r="K6" s="179" t="s">
        <v>105</v>
      </c>
      <c r="L6" s="178">
        <v>40000</v>
      </c>
      <c r="M6" s="188" t="s">
        <v>104</v>
      </c>
      <c r="N6" s="187"/>
      <c r="O6" s="186">
        <v>14</v>
      </c>
    </row>
    <row r="7" spans="1:15" ht="15" customHeight="1">
      <c r="A7" s="38"/>
      <c r="B7" s="198"/>
      <c r="C7" s="196" t="s">
        <v>103</v>
      </c>
      <c r="D7" s="197"/>
      <c r="E7" s="191"/>
      <c r="F7" s="155"/>
      <c r="G7" s="89"/>
      <c r="H7" s="32"/>
      <c r="I7" s="31"/>
      <c r="J7" s="10"/>
      <c r="K7" s="179" t="s">
        <v>102</v>
      </c>
      <c r="L7" s="178">
        <v>8000</v>
      </c>
      <c r="M7" s="188" t="s">
        <v>101</v>
      </c>
      <c r="N7" s="187"/>
      <c r="O7" s="186">
        <v>15</v>
      </c>
    </row>
    <row r="8" spans="1:15" ht="15" customHeight="1">
      <c r="A8" s="38"/>
      <c r="B8" s="196"/>
      <c r="C8" s="195" t="s">
        <v>100</v>
      </c>
      <c r="D8" s="48"/>
      <c r="E8" s="132" t="s">
        <v>99</v>
      </c>
      <c r="F8" s="194">
        <v>70000</v>
      </c>
      <c r="G8" s="193"/>
      <c r="H8" s="32"/>
      <c r="I8" s="31"/>
      <c r="J8" s="10"/>
      <c r="K8" s="179" t="s">
        <v>98</v>
      </c>
      <c r="L8" s="178">
        <v>4000</v>
      </c>
      <c r="M8" s="188" t="s">
        <v>97</v>
      </c>
      <c r="N8" s="187"/>
      <c r="O8" s="186">
        <v>15</v>
      </c>
    </row>
    <row r="9" spans="1:15" ht="15" customHeight="1">
      <c r="A9" s="38"/>
      <c r="B9" s="46" t="s">
        <v>96</v>
      </c>
      <c r="C9" s="60"/>
      <c r="D9" s="48"/>
      <c r="E9" s="185"/>
      <c r="F9" s="48"/>
      <c r="G9" s="48"/>
      <c r="H9" s="32"/>
      <c r="I9" s="31"/>
      <c r="J9" s="10"/>
      <c r="K9" s="179" t="s">
        <v>95</v>
      </c>
      <c r="L9" s="178">
        <v>5000</v>
      </c>
      <c r="M9" s="188" t="s">
        <v>94</v>
      </c>
      <c r="N9" s="187"/>
      <c r="O9" s="186">
        <v>16</v>
      </c>
    </row>
    <row r="10" spans="1:15" ht="15" customHeight="1">
      <c r="A10" s="38"/>
      <c r="B10" s="192" t="s">
        <v>70</v>
      </c>
      <c r="C10" s="191" t="s">
        <v>93</v>
      </c>
      <c r="D10" s="48"/>
      <c r="E10" s="190"/>
      <c r="F10" s="48">
        <f>G9*0.3</f>
        <v>0</v>
      </c>
      <c r="G10" s="189"/>
      <c r="H10" s="32"/>
      <c r="I10" s="31"/>
      <c r="J10" s="10"/>
      <c r="K10" s="179" t="s">
        <v>92</v>
      </c>
      <c r="L10" s="178">
        <v>15000</v>
      </c>
      <c r="M10" s="188" t="s">
        <v>91</v>
      </c>
      <c r="N10" s="187"/>
      <c r="O10" s="186">
        <v>17</v>
      </c>
    </row>
    <row r="11" spans="1:15" ht="15" customHeight="1">
      <c r="A11" s="38"/>
      <c r="B11" s="60"/>
      <c r="C11" s="60" t="s">
        <v>90</v>
      </c>
      <c r="D11" s="48"/>
      <c r="E11" s="185"/>
      <c r="F11" s="48"/>
      <c r="G11" s="153"/>
      <c r="H11" s="184">
        <f>+N14</f>
        <v>4399550</v>
      </c>
      <c r="I11" s="31"/>
      <c r="J11" s="10"/>
      <c r="K11" s="183" t="s">
        <v>89</v>
      </c>
      <c r="L11" s="182" t="s">
        <v>88</v>
      </c>
      <c r="M11" s="178"/>
      <c r="N11" s="178">
        <f>L6+L7+L8+L9+L10</f>
        <v>72000</v>
      </c>
      <c r="O11" s="181"/>
    </row>
    <row r="12" spans="1:15" ht="15" customHeight="1">
      <c r="A12" s="38"/>
      <c r="B12" s="46" t="s">
        <v>87</v>
      </c>
      <c r="C12" s="48"/>
      <c r="D12" s="48"/>
      <c r="E12" s="48"/>
      <c r="F12" s="48"/>
      <c r="G12" s="48"/>
      <c r="H12" s="32"/>
      <c r="I12" s="31"/>
      <c r="J12" s="10"/>
      <c r="K12" s="180" t="s">
        <v>86</v>
      </c>
      <c r="L12" s="178"/>
      <c r="M12" s="178"/>
      <c r="N12" s="178">
        <v>829175</v>
      </c>
      <c r="O12" s="176">
        <v>11</v>
      </c>
    </row>
    <row r="13" spans="1:15" ht="16.5" customHeight="1">
      <c r="A13" s="38"/>
      <c r="B13" s="163">
        <v>0.15</v>
      </c>
      <c r="C13" s="162" t="s">
        <v>85</v>
      </c>
      <c r="D13" s="48"/>
      <c r="E13" s="60"/>
      <c r="F13" s="48"/>
      <c r="G13" s="48"/>
      <c r="H13" s="32"/>
      <c r="I13" s="31"/>
      <c r="J13" s="10"/>
      <c r="K13" s="179" t="s">
        <v>84</v>
      </c>
      <c r="L13" s="178"/>
      <c r="M13" s="178"/>
      <c r="N13" s="177">
        <f>-1*O35</f>
        <v>-142700</v>
      </c>
      <c r="O13" s="176" t="s">
        <v>83</v>
      </c>
    </row>
    <row r="14" spans="1:15" ht="16.5" customHeight="1" thickBot="1">
      <c r="A14" s="38"/>
      <c r="B14" s="151">
        <v>43763</v>
      </c>
      <c r="C14" s="66" t="s">
        <v>72</v>
      </c>
      <c r="D14" s="48"/>
      <c r="E14" s="5"/>
      <c r="F14" s="48"/>
      <c r="G14" s="89">
        <f>+O16</f>
        <v>3600000</v>
      </c>
      <c r="H14" s="32"/>
      <c r="I14" s="31"/>
      <c r="J14" s="10"/>
      <c r="K14" s="175" t="s">
        <v>82</v>
      </c>
      <c r="L14" s="174"/>
      <c r="M14" s="174"/>
      <c r="N14" s="173">
        <f>SUM(N3:N13)</f>
        <v>4399550</v>
      </c>
      <c r="O14" s="172"/>
    </row>
    <row r="15" spans="1:15" ht="16.5" customHeight="1" thickBot="1">
      <c r="A15" s="38"/>
      <c r="B15" s="151"/>
      <c r="C15" s="87" t="s">
        <v>81</v>
      </c>
      <c r="D15" s="48"/>
      <c r="E15" s="171"/>
      <c r="F15" s="48"/>
      <c r="G15" s="48">
        <f>+O17</f>
        <v>8000</v>
      </c>
      <c r="H15" s="32"/>
      <c r="I15" s="31"/>
      <c r="J15" s="10"/>
    </row>
    <row r="16" spans="1:15" ht="18" customHeight="1">
      <c r="A16" s="38"/>
      <c r="B16" s="151">
        <v>43414</v>
      </c>
      <c r="C16" s="87" t="s">
        <v>80</v>
      </c>
      <c r="D16" s="48"/>
      <c r="E16" s="165"/>
      <c r="F16" s="48"/>
      <c r="G16" s="170">
        <f>+O18</f>
        <v>2190000</v>
      </c>
      <c r="H16" s="152">
        <f>G14-G15-G16</f>
        <v>1402000</v>
      </c>
      <c r="I16" s="31"/>
      <c r="J16" s="10"/>
      <c r="K16" s="169" t="s">
        <v>79</v>
      </c>
      <c r="L16" s="167"/>
      <c r="M16" s="168" t="s">
        <v>78</v>
      </c>
      <c r="N16" s="167"/>
      <c r="O16" s="166">
        <v>3600000</v>
      </c>
    </row>
    <row r="17" spans="1:15" ht="18" customHeight="1">
      <c r="A17" s="38"/>
      <c r="B17" s="151"/>
      <c r="C17" s="87" t="s">
        <v>77</v>
      </c>
      <c r="D17" s="48"/>
      <c r="E17" s="100" t="s">
        <v>76</v>
      </c>
      <c r="F17" s="165">
        <f>+O19</f>
        <v>2700000</v>
      </c>
      <c r="G17" s="48"/>
      <c r="H17" s="32"/>
      <c r="I17" s="31"/>
      <c r="J17" s="10"/>
      <c r="K17" s="164" t="s">
        <v>75</v>
      </c>
      <c r="L17" s="158"/>
      <c r="M17" s="158"/>
      <c r="N17" s="158"/>
      <c r="O17" s="157">
        <v>8000</v>
      </c>
    </row>
    <row r="18" spans="1:15" ht="20.25" customHeight="1">
      <c r="A18" s="38"/>
      <c r="B18" s="163">
        <v>0.2</v>
      </c>
      <c r="C18" s="162" t="s">
        <v>74</v>
      </c>
      <c r="D18" s="60"/>
      <c r="E18" s="60"/>
      <c r="F18" s="60"/>
      <c r="G18" s="48"/>
      <c r="H18" s="32"/>
      <c r="I18" s="31"/>
      <c r="J18" s="10"/>
      <c r="K18" s="160" t="s">
        <v>73</v>
      </c>
      <c r="L18" s="158"/>
      <c r="M18" s="158"/>
      <c r="N18" s="158"/>
      <c r="O18" s="157">
        <v>2190000</v>
      </c>
    </row>
    <row r="19" spans="1:15" ht="18.75" customHeight="1">
      <c r="A19" s="38"/>
      <c r="B19" s="161">
        <v>43881</v>
      </c>
      <c r="C19" s="66" t="s">
        <v>72</v>
      </c>
      <c r="D19" s="48"/>
      <c r="E19" s="48"/>
      <c r="F19" s="60"/>
      <c r="G19" s="89">
        <v>9000000</v>
      </c>
      <c r="H19" s="120"/>
      <c r="I19" s="31"/>
      <c r="J19" s="10"/>
      <c r="K19" s="160" t="s">
        <v>71</v>
      </c>
      <c r="L19" s="158"/>
      <c r="M19" s="159" t="s">
        <v>70</v>
      </c>
      <c r="N19" s="158"/>
      <c r="O19" s="157">
        <v>2700000</v>
      </c>
    </row>
    <row r="20" spans="1:15" ht="16.5" customHeight="1">
      <c r="A20" s="38"/>
      <c r="B20" s="60"/>
      <c r="C20" s="87" t="s">
        <v>69</v>
      </c>
      <c r="D20" s="48"/>
      <c r="E20" s="48"/>
      <c r="F20" s="60">
        <v>2000</v>
      </c>
      <c r="G20" s="60"/>
      <c r="H20" s="120"/>
      <c r="I20" s="31"/>
      <c r="J20" s="10"/>
      <c r="K20" s="156" t="s">
        <v>68</v>
      </c>
      <c r="L20" s="147"/>
      <c r="M20" s="147"/>
      <c r="N20" s="147"/>
      <c r="O20" s="146">
        <v>9000000</v>
      </c>
    </row>
    <row r="21" spans="1:15" ht="16.5" customHeight="1">
      <c r="A21" s="38"/>
      <c r="B21" s="151">
        <v>36982</v>
      </c>
      <c r="C21" s="87" t="s">
        <v>67</v>
      </c>
      <c r="D21" s="60"/>
      <c r="E21" s="155" t="s">
        <v>66</v>
      </c>
      <c r="F21" s="154">
        <f>ROUND(402000*289/100,0)</f>
        <v>1161780</v>
      </c>
      <c r="G21" s="153">
        <f>F20+F21</f>
        <v>1163780</v>
      </c>
      <c r="H21" s="152">
        <f>G19-G21</f>
        <v>7836220</v>
      </c>
      <c r="I21" s="31"/>
      <c r="J21" s="10"/>
      <c r="K21" s="149" t="s">
        <v>65</v>
      </c>
      <c r="L21" s="147"/>
      <c r="M21" s="147"/>
      <c r="N21" s="147"/>
      <c r="O21" s="146">
        <v>278000</v>
      </c>
    </row>
    <row r="22" spans="1:15" ht="16.5" customHeight="1">
      <c r="A22" s="38"/>
      <c r="B22" s="151">
        <v>43891</v>
      </c>
      <c r="C22" s="66" t="s">
        <v>64</v>
      </c>
      <c r="D22" s="48"/>
      <c r="E22" s="100" t="s">
        <v>61</v>
      </c>
      <c r="F22" s="48"/>
      <c r="G22" s="48"/>
      <c r="H22" s="120"/>
      <c r="I22" s="31"/>
      <c r="J22" s="10"/>
      <c r="K22" s="149" t="s">
        <v>63</v>
      </c>
      <c r="L22" s="147"/>
      <c r="M22" s="147"/>
      <c r="N22" s="147"/>
      <c r="O22" s="146">
        <v>402000</v>
      </c>
    </row>
    <row r="23" spans="1:15" ht="16.5" customHeight="1">
      <c r="A23" s="38"/>
      <c r="B23" s="150">
        <v>43923</v>
      </c>
      <c r="C23" s="66" t="s">
        <v>62</v>
      </c>
      <c r="D23" s="48"/>
      <c r="E23" s="100" t="s">
        <v>61</v>
      </c>
      <c r="F23" s="48"/>
      <c r="G23" s="48"/>
      <c r="H23" s="120"/>
      <c r="I23" s="31"/>
      <c r="J23" s="10"/>
      <c r="K23" s="149" t="s">
        <v>60</v>
      </c>
      <c r="L23" s="147"/>
      <c r="M23" s="147"/>
      <c r="N23" s="147"/>
      <c r="O23" s="146">
        <v>289</v>
      </c>
    </row>
    <row r="24" spans="1:15" ht="20.100000000000001" customHeight="1">
      <c r="A24" s="38"/>
      <c r="B24" s="46" t="s">
        <v>59</v>
      </c>
      <c r="C24" s="48"/>
      <c r="D24" s="48"/>
      <c r="E24" s="48"/>
      <c r="F24" s="48"/>
      <c r="G24" s="48"/>
      <c r="H24" s="32"/>
      <c r="I24" s="43"/>
      <c r="J24" s="42"/>
      <c r="K24" s="149" t="s">
        <v>58</v>
      </c>
      <c r="L24" s="148"/>
      <c r="M24" s="147"/>
      <c r="N24" s="147"/>
      <c r="O24" s="146">
        <v>2000000</v>
      </c>
    </row>
    <row r="25" spans="1:15" ht="13.5" customHeight="1" thickBot="1">
      <c r="A25" s="38"/>
      <c r="B25" s="46"/>
      <c r="C25" s="54" t="s">
        <v>57</v>
      </c>
      <c r="D25" s="48"/>
      <c r="E25" s="48"/>
      <c r="F25" s="48"/>
      <c r="G25" s="89">
        <v>70980</v>
      </c>
      <c r="H25" s="32"/>
      <c r="I25" s="43"/>
      <c r="J25" s="42"/>
      <c r="K25" s="145" t="s">
        <v>56</v>
      </c>
      <c r="L25" s="144"/>
      <c r="M25" s="144"/>
      <c r="N25" s="144"/>
      <c r="O25" s="143">
        <v>4000000</v>
      </c>
    </row>
    <row r="26" spans="1:15" ht="13.5">
      <c r="A26" s="38"/>
      <c r="B26" s="142"/>
      <c r="C26" s="54" t="s">
        <v>55</v>
      </c>
      <c r="D26" s="54"/>
      <c r="E26" s="54"/>
      <c r="F26" s="48"/>
      <c r="G26" s="89">
        <v>8000</v>
      </c>
      <c r="H26" s="32"/>
      <c r="I26" s="43"/>
      <c r="J26" s="42"/>
    </row>
    <row r="27" spans="1:15" ht="14.25" thickBot="1">
      <c r="A27" s="38"/>
      <c r="B27" s="142"/>
      <c r="C27" s="140" t="s">
        <v>54</v>
      </c>
      <c r="D27" s="88"/>
      <c r="E27" s="138">
        <v>80000</v>
      </c>
      <c r="F27" s="48"/>
      <c r="G27" s="89"/>
      <c r="H27" s="32"/>
      <c r="I27" s="43"/>
      <c r="J27" s="42"/>
    </row>
    <row r="28" spans="1:15">
      <c r="A28" s="38"/>
      <c r="B28" s="141" t="s">
        <v>53</v>
      </c>
      <c r="C28" s="140" t="s">
        <v>52</v>
      </c>
      <c r="D28" s="139"/>
      <c r="E28" s="138">
        <v>40000</v>
      </c>
      <c r="F28" s="60"/>
      <c r="G28" s="137"/>
      <c r="H28" s="32"/>
      <c r="I28" s="43"/>
      <c r="J28" s="42"/>
      <c r="K28" s="136" t="s">
        <v>51</v>
      </c>
      <c r="L28" s="134"/>
      <c r="M28" s="135">
        <v>2500000</v>
      </c>
      <c r="N28" s="134"/>
      <c r="O28" s="133"/>
    </row>
    <row r="29" spans="1:15" ht="15" customHeight="1">
      <c r="A29" s="38"/>
      <c r="B29" s="125"/>
      <c r="C29" s="54"/>
      <c r="D29" s="132"/>
      <c r="E29" s="131"/>
      <c r="F29" s="131"/>
      <c r="G29" s="130">
        <f>SUM(G25:G28)</f>
        <v>78980</v>
      </c>
      <c r="H29" s="32"/>
      <c r="I29" s="43"/>
      <c r="J29" s="42"/>
      <c r="K29" s="129" t="s">
        <v>50</v>
      </c>
      <c r="L29" s="128"/>
      <c r="M29" s="128"/>
      <c r="N29" s="127">
        <v>0.1</v>
      </c>
      <c r="O29" s="126">
        <f>M28*10%/2</f>
        <v>125000</v>
      </c>
    </row>
    <row r="30" spans="1:15" ht="15" customHeight="1">
      <c r="A30" s="38"/>
      <c r="B30" s="125"/>
      <c r="C30" s="48"/>
      <c r="D30" s="48"/>
      <c r="E30" s="48"/>
      <c r="F30" s="48"/>
      <c r="G30" s="121"/>
      <c r="H30" s="32">
        <f>+G29</f>
        <v>78980</v>
      </c>
      <c r="I30" s="31"/>
      <c r="J30" s="10"/>
      <c r="K30" s="115" t="s">
        <v>49</v>
      </c>
      <c r="L30" s="124"/>
      <c r="M30" s="114">
        <v>40000</v>
      </c>
      <c r="N30" s="123">
        <v>0.4</v>
      </c>
      <c r="O30" s="117"/>
    </row>
    <row r="31" spans="1:15" ht="15" customHeight="1">
      <c r="A31" s="38"/>
      <c r="B31" s="100"/>
      <c r="C31" s="46"/>
      <c r="D31" s="122"/>
      <c r="E31" s="48"/>
      <c r="F31" s="78"/>
      <c r="G31" s="121"/>
      <c r="H31" s="120"/>
      <c r="I31" s="119"/>
      <c r="J31" s="42"/>
      <c r="K31" s="115" t="s">
        <v>48</v>
      </c>
      <c r="L31" s="114"/>
      <c r="M31" s="118">
        <v>8000</v>
      </c>
      <c r="N31" s="114">
        <f>(M30-M31)*40%</f>
        <v>12800</v>
      </c>
      <c r="O31" s="117"/>
    </row>
    <row r="32" spans="1:15" ht="15" customHeight="1">
      <c r="A32" s="38"/>
      <c r="B32" s="46" t="s">
        <v>47</v>
      </c>
      <c r="C32" s="48"/>
      <c r="D32" s="48"/>
      <c r="E32" s="45"/>
      <c r="F32" s="45"/>
      <c r="G32" s="95"/>
      <c r="H32" s="116">
        <f>SUM(H5:H30)</f>
        <v>13716750</v>
      </c>
      <c r="I32" s="31"/>
      <c r="J32" s="10"/>
      <c r="K32" s="115" t="s">
        <v>46</v>
      </c>
      <c r="L32" s="114"/>
      <c r="M32" s="114">
        <v>12000</v>
      </c>
      <c r="N32" s="114">
        <f>M32*40%/2</f>
        <v>2400</v>
      </c>
      <c r="O32" s="113">
        <f>SUM(N31:N32)</f>
        <v>15200</v>
      </c>
    </row>
    <row r="33" spans="1:15" ht="15" customHeight="1">
      <c r="A33" s="38"/>
      <c r="B33" s="46"/>
      <c r="C33" s="112" t="s">
        <v>45</v>
      </c>
      <c r="D33" s="48"/>
      <c r="E33" s="45"/>
      <c r="F33" s="45"/>
      <c r="G33" s="95"/>
      <c r="H33" s="32"/>
      <c r="I33" s="31"/>
      <c r="J33" s="10"/>
      <c r="K33" s="111" t="s">
        <v>44</v>
      </c>
      <c r="L33" s="109"/>
      <c r="M33" s="110">
        <v>10000</v>
      </c>
      <c r="N33" s="109"/>
      <c r="O33" s="108"/>
    </row>
    <row r="34" spans="1:15" ht="15" customHeight="1">
      <c r="A34" s="38"/>
      <c r="B34" s="46"/>
      <c r="C34" s="60" t="s">
        <v>43</v>
      </c>
      <c r="D34" s="102" t="s">
        <v>42</v>
      </c>
      <c r="E34" s="101">
        <v>30803</v>
      </c>
      <c r="F34" s="100" t="s">
        <v>38</v>
      </c>
      <c r="G34" s="89">
        <v>30000</v>
      </c>
      <c r="H34" s="32"/>
      <c r="I34" s="31"/>
      <c r="J34" s="10"/>
      <c r="K34" s="107" t="s">
        <v>41</v>
      </c>
      <c r="L34" s="106"/>
      <c r="M34" s="105">
        <v>15000</v>
      </c>
      <c r="N34" s="104">
        <v>0.1</v>
      </c>
      <c r="O34" s="103">
        <f>(M33+M34)*10%</f>
        <v>2500</v>
      </c>
    </row>
    <row r="35" spans="1:15" ht="15" customHeight="1" thickBot="1">
      <c r="A35" s="38"/>
      <c r="B35" s="46"/>
      <c r="C35" s="60" t="s">
        <v>40</v>
      </c>
      <c r="D35" s="102" t="s">
        <v>39</v>
      </c>
      <c r="E35" s="101">
        <v>42539</v>
      </c>
      <c r="F35" s="100" t="s">
        <v>38</v>
      </c>
      <c r="G35" s="89">
        <v>70000</v>
      </c>
      <c r="H35" s="32"/>
      <c r="I35" s="31"/>
      <c r="J35" s="10"/>
      <c r="K35" s="99"/>
      <c r="L35" s="29"/>
      <c r="M35" s="29"/>
      <c r="N35" s="98" t="s">
        <v>37</v>
      </c>
      <c r="O35" s="97">
        <f>O29+O32+O34</f>
        <v>142700</v>
      </c>
    </row>
    <row r="36" spans="1:15" ht="15" customHeight="1" thickBot="1">
      <c r="A36" s="38"/>
      <c r="B36" s="46"/>
      <c r="C36" s="48"/>
      <c r="D36" s="48"/>
      <c r="E36" s="45"/>
      <c r="F36" s="45"/>
      <c r="G36" s="96">
        <f>G34+G35</f>
        <v>100000</v>
      </c>
      <c r="H36" s="24">
        <f>+G36</f>
        <v>100000</v>
      </c>
      <c r="I36" s="23"/>
      <c r="J36" s="10"/>
    </row>
    <row r="37" spans="1:15" ht="15" customHeight="1">
      <c r="A37" s="38"/>
      <c r="B37" s="46" t="s">
        <v>36</v>
      </c>
      <c r="C37" s="48"/>
      <c r="D37" s="48"/>
      <c r="E37" s="45"/>
      <c r="F37" s="45"/>
      <c r="G37" s="95"/>
      <c r="H37" s="94">
        <f>H32-H36</f>
        <v>13616750</v>
      </c>
      <c r="I37" s="31"/>
      <c r="J37" s="10"/>
    </row>
    <row r="38" spans="1:15" ht="15" customHeight="1">
      <c r="A38" s="38"/>
      <c r="B38" s="93" t="s">
        <v>35</v>
      </c>
      <c r="C38" s="48"/>
      <c r="D38" s="48"/>
      <c r="E38" s="48"/>
      <c r="F38" s="48"/>
      <c r="G38" s="48"/>
      <c r="H38" s="32"/>
      <c r="I38" s="43"/>
      <c r="J38" s="42"/>
    </row>
    <row r="39" spans="1:15" ht="15" customHeight="1">
      <c r="A39" s="38"/>
      <c r="B39" s="90"/>
      <c r="C39" s="46" t="s">
        <v>34</v>
      </c>
      <c r="D39" s="48"/>
      <c r="E39" s="48"/>
      <c r="F39" s="48"/>
      <c r="G39" s="5"/>
      <c r="H39" s="32"/>
      <c r="I39" s="43"/>
      <c r="J39" s="42"/>
    </row>
    <row r="40" spans="1:15" ht="15" customHeight="1">
      <c r="A40" s="38"/>
      <c r="B40" s="90"/>
      <c r="C40" s="54" t="s">
        <v>33</v>
      </c>
      <c r="D40" s="48"/>
      <c r="E40" s="48"/>
      <c r="F40" s="89">
        <v>110000</v>
      </c>
      <c r="G40" s="5"/>
      <c r="H40" s="32"/>
      <c r="I40" s="43"/>
      <c r="J40" s="42"/>
    </row>
    <row r="41" spans="1:15" ht="15" customHeight="1">
      <c r="A41" s="38"/>
      <c r="B41" s="90"/>
      <c r="C41" s="54"/>
      <c r="D41" s="48"/>
      <c r="E41" s="48"/>
      <c r="F41" s="92">
        <f>SUM(F40:F40)</f>
        <v>110000</v>
      </c>
      <c r="G41" s="48">
        <f>IF(F41&gt;150000,150000,F41)</f>
        <v>110000</v>
      </c>
      <c r="H41" s="32"/>
      <c r="I41" s="43"/>
      <c r="J41" s="42"/>
    </row>
    <row r="42" spans="1:15" ht="15" customHeight="1">
      <c r="A42" s="38"/>
      <c r="B42" s="90"/>
      <c r="C42" s="91" t="s">
        <v>32</v>
      </c>
      <c r="D42" s="48"/>
      <c r="E42" s="48"/>
      <c r="F42" s="51"/>
      <c r="G42" s="48">
        <v>30000</v>
      </c>
      <c r="H42" s="32"/>
      <c r="I42" s="43"/>
      <c r="J42" s="42"/>
    </row>
    <row r="43" spans="1:15" ht="15" customHeight="1">
      <c r="A43" s="38"/>
      <c r="B43" s="90"/>
      <c r="C43" s="56" t="s">
        <v>31</v>
      </c>
      <c r="D43" s="48"/>
      <c r="E43" s="48"/>
      <c r="F43" s="48"/>
      <c r="G43" s="89">
        <v>50000</v>
      </c>
      <c r="H43" s="32"/>
      <c r="I43" s="43"/>
      <c r="J43" s="42"/>
    </row>
    <row r="44" spans="1:15" ht="15" customHeight="1">
      <c r="A44" s="38"/>
      <c r="B44" s="88" t="s">
        <v>26</v>
      </c>
      <c r="C44" s="56" t="s">
        <v>30</v>
      </c>
      <c r="D44" s="48"/>
      <c r="E44" s="45" t="s">
        <v>29</v>
      </c>
      <c r="F44" s="45"/>
      <c r="G44" s="40">
        <v>33000</v>
      </c>
      <c r="H44" s="32"/>
      <c r="I44" s="43"/>
      <c r="J44" s="42"/>
    </row>
    <row r="45" spans="1:15" ht="15" customHeight="1">
      <c r="A45" s="38"/>
      <c r="B45" s="90"/>
      <c r="C45" s="56" t="s">
        <v>28</v>
      </c>
      <c r="D45" s="87" t="s">
        <v>27</v>
      </c>
      <c r="E45" s="45"/>
      <c r="F45" s="45"/>
      <c r="G45" s="89"/>
      <c r="H45" s="32"/>
      <c r="I45" s="43"/>
      <c r="J45" s="42"/>
    </row>
    <row r="46" spans="1:15" ht="15" customHeight="1">
      <c r="A46" s="38"/>
      <c r="B46" s="88" t="s">
        <v>26</v>
      </c>
      <c r="C46" s="56" t="s">
        <v>25</v>
      </c>
      <c r="D46" s="87"/>
      <c r="E46" s="86">
        <f>+G25+G26</f>
        <v>78980</v>
      </c>
      <c r="F46" s="45"/>
      <c r="G46" s="40">
        <v>50000</v>
      </c>
      <c r="H46" s="32"/>
      <c r="I46" s="43"/>
      <c r="J46" s="42"/>
    </row>
    <row r="47" spans="1:15">
      <c r="A47" s="38"/>
      <c r="B47" s="60"/>
      <c r="C47" s="48"/>
      <c r="D47" s="48"/>
      <c r="E47" s="48"/>
      <c r="F47" s="48"/>
      <c r="G47" s="48"/>
      <c r="H47" s="32">
        <f>SUM(G41:G46)</f>
        <v>273000</v>
      </c>
      <c r="I47" s="31"/>
      <c r="J47" s="10"/>
      <c r="O47" s="48"/>
    </row>
    <row r="48" spans="1:15" ht="15.75" customHeight="1" thickBot="1">
      <c r="A48" s="38"/>
      <c r="B48" s="85" t="s">
        <v>24</v>
      </c>
      <c r="C48" s="48"/>
      <c r="D48" s="48"/>
      <c r="E48" s="84">
        <f>IF((H37-H47)&lt;0,0,(H37-H47))</f>
        <v>13343750</v>
      </c>
      <c r="F48" s="83" t="s">
        <v>23</v>
      </c>
      <c r="G48" s="82"/>
      <c r="H48" s="81">
        <f>ROUND((E48/10),0)*10</f>
        <v>13343750</v>
      </c>
      <c r="I48" s="80"/>
      <c r="J48" s="10"/>
      <c r="K48" s="6"/>
      <c r="L48" s="6"/>
      <c r="M48" s="5"/>
    </row>
    <row r="49" spans="1:15" ht="15" customHeight="1" thickTop="1">
      <c r="A49" s="38"/>
      <c r="B49" s="56" t="s">
        <v>22</v>
      </c>
      <c r="C49" s="48"/>
      <c r="D49" s="48"/>
      <c r="E49" s="78" t="s">
        <v>21</v>
      </c>
      <c r="F49" s="79" t="s">
        <v>20</v>
      </c>
      <c r="G49" s="78" t="s">
        <v>19</v>
      </c>
      <c r="H49" s="73"/>
      <c r="I49" s="43"/>
      <c r="J49" s="42"/>
      <c r="K49" s="77" t="s">
        <v>18</v>
      </c>
      <c r="L49" s="77"/>
    </row>
    <row r="50" spans="1:15" ht="15" customHeight="1">
      <c r="A50" s="38"/>
      <c r="B50" s="76">
        <v>15724</v>
      </c>
      <c r="C50" s="75" t="str">
        <f>IF(B50&lt;21277,"Sr Citizen",0)</f>
        <v>Sr Citizen</v>
      </c>
      <c r="D50" s="60" t="s">
        <v>17</v>
      </c>
      <c r="E50" s="74">
        <f>H48-E52-E51</f>
        <v>4105530</v>
      </c>
      <c r="F50" s="50"/>
      <c r="G50" s="48">
        <f>IF(+C50="Sr Citizen",ROUND(IF(E50&gt;1000000,(((E50-1000000)*0.3)+110000),IF(E50&gt;500000,(((E50-500000)*0.2)+10000),IF(E50&gt;300000,((E50-300000)*0.05),0))),0),ROUND(IF(E50&gt;1000000,(((E50-1000000)*0.3)+112500),IF(E50&gt;500000,(((E50-500000)*0.2)+12500),IF(E50&gt;250000,((E50-250000)*0.05),0))),0))</f>
        <v>1041659</v>
      </c>
      <c r="H50" s="73"/>
      <c r="I50" s="43"/>
      <c r="J50" s="42"/>
      <c r="K50" s="71" t="s">
        <v>16</v>
      </c>
      <c r="L50" s="71" t="s">
        <v>15</v>
      </c>
      <c r="N50" s="1">
        <v>0</v>
      </c>
      <c r="O50" s="3"/>
    </row>
    <row r="51" spans="1:15" ht="15" customHeight="1">
      <c r="A51" s="38"/>
      <c r="B51" s="76"/>
      <c r="C51" s="75"/>
      <c r="D51" s="60" t="s">
        <v>13</v>
      </c>
      <c r="E51" s="74">
        <f>+H16</f>
        <v>1402000</v>
      </c>
      <c r="F51" s="69">
        <v>0.15</v>
      </c>
      <c r="G51" s="48">
        <f>ROUND(E51*F51,0)</f>
        <v>210300</v>
      </c>
      <c r="H51" s="73"/>
      <c r="I51" s="43"/>
      <c r="J51" s="42"/>
      <c r="K51" s="71" t="s">
        <v>14</v>
      </c>
      <c r="L51" s="68">
        <v>0.05</v>
      </c>
      <c r="M51" s="1">
        <v>10000</v>
      </c>
      <c r="O51" s="3"/>
    </row>
    <row r="52" spans="1:15" ht="15" customHeight="1">
      <c r="A52" s="38"/>
      <c r="B52" s="60"/>
      <c r="C52" s="48"/>
      <c r="D52" s="60" t="s">
        <v>13</v>
      </c>
      <c r="E52" s="65">
        <f>+H21</f>
        <v>7836220</v>
      </c>
      <c r="F52" s="69">
        <v>0.2</v>
      </c>
      <c r="G52" s="72">
        <f>ROUND(E52*F52,0)</f>
        <v>1567244</v>
      </c>
      <c r="H52" s="62">
        <f>G50+G52+G51</f>
        <v>2819203</v>
      </c>
      <c r="I52" s="31"/>
      <c r="J52" s="10"/>
      <c r="K52" s="71" t="s">
        <v>12</v>
      </c>
      <c r="L52" s="68">
        <v>0.2</v>
      </c>
      <c r="M52" s="1">
        <v>100000</v>
      </c>
      <c r="O52" s="3"/>
    </row>
    <row r="53" spans="1:15" ht="15" customHeight="1">
      <c r="A53" s="38"/>
      <c r="B53" s="70" t="s">
        <v>11</v>
      </c>
      <c r="C53" s="66"/>
      <c r="D53" s="69"/>
      <c r="E53" s="65"/>
      <c r="F53" s="48"/>
      <c r="G53" s="63"/>
      <c r="H53" s="53">
        <f>IF(H48&gt;10000000,H52*15%,IF(H48&gt;5000000,H52*10%,0))</f>
        <v>422880.45</v>
      </c>
      <c r="I53" s="52"/>
      <c r="J53" s="10"/>
      <c r="K53" s="67">
        <f>E50-1000000</f>
        <v>3105530</v>
      </c>
      <c r="L53" s="68">
        <v>0.3</v>
      </c>
      <c r="M53" s="67">
        <f>K53*L53</f>
        <v>931659</v>
      </c>
      <c r="O53" s="3"/>
    </row>
    <row r="54" spans="1:15" ht="15" customHeight="1" thickBot="1">
      <c r="A54" s="38"/>
      <c r="B54" s="48"/>
      <c r="C54" s="66"/>
      <c r="D54" s="48"/>
      <c r="E54" s="65"/>
      <c r="F54" s="64"/>
      <c r="G54" s="63"/>
      <c r="H54" s="62">
        <f>H52+H53</f>
        <v>3242083.45</v>
      </c>
      <c r="I54" s="31"/>
      <c r="J54" s="10"/>
      <c r="M54" s="61">
        <f>SUM(M51:M53)</f>
        <v>1041659</v>
      </c>
      <c r="O54" s="3"/>
    </row>
    <row r="55" spans="1:15" ht="15" customHeight="1" thickTop="1">
      <c r="A55" s="38"/>
      <c r="B55" s="60" t="s">
        <v>10</v>
      </c>
      <c r="C55" s="48"/>
      <c r="D55" s="50"/>
      <c r="E55" s="49"/>
      <c r="F55" s="48"/>
      <c r="G55" s="45"/>
      <c r="H55" s="59">
        <f>ROUND((H54)*0.04,0)</f>
        <v>129683</v>
      </c>
      <c r="I55" s="58"/>
      <c r="J55" s="57"/>
      <c r="K55" s="6"/>
      <c r="L55" s="6"/>
      <c r="M55" s="9"/>
      <c r="N55" s="3"/>
      <c r="O55" s="3"/>
    </row>
    <row r="56" spans="1:15" ht="15" customHeight="1">
      <c r="A56" s="38"/>
      <c r="B56" s="56" t="s">
        <v>9</v>
      </c>
      <c r="C56" s="48"/>
      <c r="D56" s="50"/>
      <c r="E56" s="49"/>
      <c r="F56" s="48"/>
      <c r="G56" s="45"/>
      <c r="H56" s="47">
        <f>SUM(H54:H55)</f>
        <v>3371766.45</v>
      </c>
      <c r="I56" s="31"/>
      <c r="J56" s="10"/>
      <c r="K56" s="6"/>
      <c r="L56" s="6"/>
      <c r="M56" s="55"/>
      <c r="N56" s="3"/>
      <c r="O56" s="3"/>
    </row>
    <row r="57" spans="1:15" ht="15" customHeight="1">
      <c r="A57" s="38"/>
      <c r="B57" s="54" t="s">
        <v>8</v>
      </c>
      <c r="C57" s="48"/>
      <c r="D57" s="50"/>
      <c r="E57" s="49"/>
      <c r="F57" s="48"/>
      <c r="G57" s="45"/>
      <c r="H57" s="53"/>
      <c r="I57" s="52"/>
      <c r="J57" s="10"/>
      <c r="K57" s="6"/>
      <c r="L57" s="6"/>
      <c r="M57" s="9"/>
      <c r="N57" s="3"/>
      <c r="O57" s="3"/>
    </row>
    <row r="58" spans="1:15" ht="15" customHeight="1">
      <c r="A58" s="38"/>
      <c r="B58" s="51"/>
      <c r="C58" s="48"/>
      <c r="D58" s="50"/>
      <c r="E58" s="49"/>
      <c r="F58" s="48"/>
      <c r="G58" s="45"/>
      <c r="H58" s="47">
        <f>H56+H57</f>
        <v>3371766.45</v>
      </c>
      <c r="I58" s="31"/>
      <c r="J58" s="10"/>
      <c r="K58" s="6"/>
      <c r="L58" s="6"/>
      <c r="M58" s="9"/>
      <c r="N58" s="3"/>
      <c r="O58" s="3"/>
    </row>
    <row r="59" spans="1:15" ht="15" customHeight="1">
      <c r="A59" s="38"/>
      <c r="B59" s="46" t="s">
        <v>7</v>
      </c>
      <c r="C59" s="45"/>
      <c r="D59" s="45"/>
      <c r="E59" s="45"/>
      <c r="F59" s="45"/>
      <c r="G59" s="45"/>
      <c r="H59" s="44"/>
      <c r="I59" s="43"/>
      <c r="J59" s="42"/>
      <c r="K59" s="6"/>
      <c r="L59" s="6"/>
      <c r="M59" s="9"/>
      <c r="N59" s="3"/>
      <c r="O59" s="3"/>
    </row>
    <row r="60" spans="1:15" ht="15" customHeight="1">
      <c r="A60" s="38"/>
      <c r="B60" s="37">
        <v>43723</v>
      </c>
      <c r="C60" s="36" t="s">
        <v>4</v>
      </c>
      <c r="D60" s="36"/>
      <c r="E60" s="41"/>
      <c r="F60" s="34"/>
      <c r="G60" s="40">
        <v>84000</v>
      </c>
      <c r="H60" s="32"/>
      <c r="I60" s="31"/>
      <c r="J60" s="10"/>
      <c r="K60" s="6"/>
      <c r="L60" s="6"/>
      <c r="M60" s="9"/>
      <c r="N60" s="3"/>
      <c r="O60" s="3"/>
    </row>
    <row r="61" spans="1:15" ht="15" customHeight="1">
      <c r="A61" s="38"/>
      <c r="B61" s="39" t="s">
        <v>6</v>
      </c>
      <c r="C61" s="36" t="s">
        <v>5</v>
      </c>
      <c r="D61" s="36"/>
      <c r="E61" s="36"/>
      <c r="F61" s="36"/>
      <c r="G61" s="33">
        <v>28000</v>
      </c>
      <c r="H61" s="32"/>
      <c r="I61" s="31"/>
      <c r="J61" s="10"/>
      <c r="K61" s="6"/>
      <c r="L61" s="6"/>
      <c r="M61" s="9"/>
      <c r="N61" s="3"/>
      <c r="O61" s="3"/>
    </row>
    <row r="62" spans="1:15" ht="15" customHeight="1">
      <c r="A62" s="38"/>
      <c r="B62" s="37">
        <v>43840</v>
      </c>
      <c r="C62" s="36" t="s">
        <v>4</v>
      </c>
      <c r="D62" s="36"/>
      <c r="E62" s="35"/>
      <c r="F62" s="34"/>
      <c r="G62" s="33">
        <v>60000</v>
      </c>
      <c r="H62" s="32"/>
      <c r="I62" s="31"/>
      <c r="J62" s="10"/>
      <c r="K62" s="6"/>
      <c r="L62" s="6"/>
      <c r="M62" s="9"/>
      <c r="N62" s="3"/>
      <c r="O62" s="3"/>
    </row>
    <row r="63" spans="1:15" ht="15" customHeight="1" thickBot="1">
      <c r="A63" s="30"/>
      <c r="B63" s="29"/>
      <c r="C63" s="28"/>
      <c r="D63" s="28"/>
      <c r="E63" s="27"/>
      <c r="F63" s="26"/>
      <c r="G63" s="25"/>
      <c r="H63" s="24">
        <f>SUM(G60:G63)</f>
        <v>172000</v>
      </c>
      <c r="I63" s="23"/>
      <c r="J63" s="10"/>
      <c r="K63" s="6"/>
      <c r="L63" s="6"/>
      <c r="M63" s="9"/>
      <c r="N63" s="3"/>
      <c r="O63" s="3"/>
    </row>
    <row r="64" spans="1:15" ht="18" customHeight="1" thickBot="1">
      <c r="A64" s="22"/>
      <c r="B64" s="21" t="str">
        <f>IF(H64=0,"TAX  PAYABLE / REFUND ",IF(H64&lt;0,"REFUND","TAX  PAYABLE"))</f>
        <v>TAX  PAYABLE</v>
      </c>
      <c r="C64" s="20"/>
      <c r="D64" s="19">
        <v>44094</v>
      </c>
      <c r="E64" s="18"/>
      <c r="F64" s="17" t="s">
        <v>3</v>
      </c>
      <c r="G64" s="16"/>
      <c r="H64" s="15">
        <f>H58-H63</f>
        <v>3199766.45</v>
      </c>
      <c r="I64" s="14"/>
      <c r="J64" s="10"/>
      <c r="K64" s="6"/>
      <c r="L64" s="6"/>
      <c r="M64" s="9"/>
      <c r="N64" s="3"/>
      <c r="O64" s="3"/>
    </row>
    <row r="65" spans="1:15" ht="12.75" customHeight="1">
      <c r="A65" s="13">
        <f ca="1">TODAY()</f>
        <v>44234</v>
      </c>
      <c r="B65" s="13"/>
      <c r="E65" s="12"/>
      <c r="F65" s="12"/>
      <c r="G65" s="12"/>
      <c r="H65" s="11" t="s">
        <v>2</v>
      </c>
      <c r="I65" s="10"/>
      <c r="J65" s="10"/>
      <c r="K65" s="6"/>
      <c r="L65" s="6"/>
      <c r="M65" s="9"/>
      <c r="N65" s="3"/>
      <c r="O65" s="3"/>
    </row>
    <row r="66" spans="1:15">
      <c r="G66" s="8" t="s">
        <v>1</v>
      </c>
      <c r="H66" s="7" t="s">
        <v>0</v>
      </c>
      <c r="K66" s="6"/>
      <c r="L66" s="6"/>
      <c r="M66" s="5"/>
      <c r="N66" s="3"/>
      <c r="O66" s="3"/>
    </row>
  </sheetData>
  <mergeCells count="10">
    <mergeCell ref="C62:D62"/>
    <mergeCell ref="C63:D63"/>
    <mergeCell ref="A65:B65"/>
    <mergeCell ref="C61:F61"/>
    <mergeCell ref="A1:C1"/>
    <mergeCell ref="D1:I1"/>
    <mergeCell ref="A2:C2"/>
    <mergeCell ref="D2:I2"/>
    <mergeCell ref="C60:D60"/>
    <mergeCell ref="K49:L49"/>
  </mergeCells>
  <dataValidations count="1">
    <dataValidation type="list" errorStyle="information" allowBlank="1" showInputMessage="1" showErrorMessage="1" sqref="D4">
      <formula1>"SALARY RECEIVED, PENSION RECEIVED"</formula1>
    </dataValidation>
  </dataValidations>
  <printOptions horizontalCentered="1" verticalCentered="1"/>
  <pageMargins left="0.39370078740157499" right="0.196850393700787" top="0.196850393700787" bottom="0.196850393700787" header="0" footer="0"/>
  <pageSetup paperSize="9" scale="83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zoomScale="130" zoomScaleNormal="130" workbookViewId="0">
      <selection activeCell="C8" sqref="C8"/>
    </sheetView>
  </sheetViews>
  <sheetFormatPr defaultColWidth="9.140625" defaultRowHeight="24.95" customHeight="1"/>
  <cols>
    <col min="1" max="1" width="40.85546875" style="230" customWidth="1"/>
    <col min="2" max="2" width="16" style="229" customWidth="1"/>
    <col min="3" max="3" width="40.7109375" style="230" customWidth="1"/>
    <col min="4" max="4" width="20.85546875" style="229" customWidth="1"/>
    <col min="5" max="5" width="11.28515625" style="229" customWidth="1"/>
    <col min="6" max="6" width="10" style="229" customWidth="1"/>
    <col min="7" max="16384" width="9.140625" style="229"/>
  </cols>
  <sheetData>
    <row r="1" spans="1:4" ht="23.1" customHeight="1">
      <c r="A1" s="250" t="s">
        <v>153</v>
      </c>
      <c r="B1" s="250"/>
      <c r="C1" s="250"/>
      <c r="D1" s="250"/>
    </row>
    <row r="2" spans="1:4" ht="20.100000000000001" customHeight="1">
      <c r="A2" s="234" t="s">
        <v>152</v>
      </c>
      <c r="B2" s="233">
        <v>788000</v>
      </c>
      <c r="C2" s="234" t="s">
        <v>151</v>
      </c>
      <c r="D2" s="233">
        <v>28590580</v>
      </c>
    </row>
    <row r="3" spans="1:4" ht="20.100000000000001" customHeight="1">
      <c r="A3" s="234" t="s">
        <v>150</v>
      </c>
      <c r="B3" s="233">
        <v>12810115</v>
      </c>
      <c r="C3" s="249" t="s">
        <v>149</v>
      </c>
      <c r="D3" s="233">
        <v>1275000</v>
      </c>
    </row>
    <row r="4" spans="1:4" ht="20.100000000000001" customHeight="1">
      <c r="A4" s="234" t="s">
        <v>148</v>
      </c>
      <c r="B4" s="233">
        <v>170000</v>
      </c>
      <c r="C4" s="245" t="s">
        <v>147</v>
      </c>
      <c r="D4" s="244">
        <v>910000</v>
      </c>
    </row>
    <row r="5" spans="1:4" ht="20.25" customHeight="1">
      <c r="A5" s="245" t="s">
        <v>146</v>
      </c>
      <c r="B5" s="244">
        <v>480590</v>
      </c>
      <c r="C5" s="234"/>
      <c r="D5" s="239"/>
    </row>
    <row r="6" spans="1:4" ht="20.100000000000001" customHeight="1">
      <c r="A6" s="243" t="s">
        <v>144</v>
      </c>
      <c r="B6" s="248">
        <f>B7-SUM(B2:B5)</f>
        <v>16526875</v>
      </c>
      <c r="C6" s="234"/>
      <c r="D6" s="239"/>
    </row>
    <row r="7" spans="1:4" ht="20.100000000000001" customHeight="1" thickBot="1">
      <c r="A7" s="232"/>
      <c r="B7" s="247">
        <f>+D7</f>
        <v>30775580</v>
      </c>
      <c r="C7" s="232"/>
      <c r="D7" s="246">
        <f>SUM(D2:D5)</f>
        <v>30775580</v>
      </c>
    </row>
    <row r="8" spans="1:4" ht="20.100000000000001" customHeight="1" thickTop="1">
      <c r="A8" s="245" t="s">
        <v>145</v>
      </c>
      <c r="B8" s="244">
        <v>840000</v>
      </c>
      <c r="C8" s="243" t="s">
        <v>144</v>
      </c>
      <c r="D8" s="242">
        <f>+B6</f>
        <v>16526875</v>
      </c>
    </row>
    <row r="9" spans="1:4" ht="20.100000000000001" customHeight="1">
      <c r="A9" s="234" t="s">
        <v>143</v>
      </c>
      <c r="B9" s="233">
        <v>7210890</v>
      </c>
      <c r="C9" s="234"/>
      <c r="D9" s="239"/>
    </row>
    <row r="10" spans="1:4" ht="20.100000000000001" customHeight="1">
      <c r="A10" s="234" t="s">
        <v>142</v>
      </c>
      <c r="B10" s="233">
        <v>11000</v>
      </c>
      <c r="C10" s="234"/>
      <c r="D10" s="239"/>
    </row>
    <row r="11" spans="1:4" ht="20.100000000000001" customHeight="1">
      <c r="A11" s="234" t="s">
        <v>141</v>
      </c>
      <c r="B11" s="233">
        <v>680210</v>
      </c>
      <c r="C11" s="234"/>
      <c r="D11" s="239"/>
    </row>
    <row r="12" spans="1:4" ht="20.100000000000001" customHeight="1">
      <c r="A12" s="234" t="s">
        <v>140</v>
      </c>
      <c r="B12" s="233">
        <v>85000</v>
      </c>
      <c r="C12" s="234"/>
      <c r="D12" s="239"/>
    </row>
    <row r="13" spans="1:4" ht="20.100000000000001" customHeight="1">
      <c r="A13" s="234" t="s">
        <v>139</v>
      </c>
      <c r="B13" s="233">
        <v>205000</v>
      </c>
      <c r="C13" s="234"/>
      <c r="D13" s="239"/>
    </row>
    <row r="14" spans="1:4" ht="20.100000000000001" customHeight="1">
      <c r="A14" s="234" t="s">
        <v>138</v>
      </c>
      <c r="B14" s="233">
        <v>1888425</v>
      </c>
      <c r="C14" s="234"/>
      <c r="D14" s="239"/>
    </row>
    <row r="15" spans="1:4" ht="20.100000000000001" customHeight="1">
      <c r="A15" s="234" t="s">
        <v>137</v>
      </c>
      <c r="B15" s="233">
        <v>829175</v>
      </c>
      <c r="C15" s="234"/>
      <c r="D15" s="239"/>
    </row>
    <row r="16" spans="1:4" ht="20.100000000000001" customHeight="1">
      <c r="A16" s="234" t="s">
        <v>136</v>
      </c>
      <c r="B16" s="233">
        <v>1562000</v>
      </c>
      <c r="C16" s="234"/>
      <c r="D16" s="239"/>
    </row>
    <row r="17" spans="1:6" ht="20.100000000000001" customHeight="1">
      <c r="A17" s="234" t="s">
        <v>135</v>
      </c>
      <c r="B17" s="241">
        <f>B18-SUM(B8:B16)</f>
        <v>3215175</v>
      </c>
      <c r="C17" s="240"/>
      <c r="D17" s="239"/>
    </row>
    <row r="18" spans="1:6" ht="20.100000000000001" customHeight="1" thickBot="1">
      <c r="A18" s="232"/>
      <c r="B18" s="238">
        <f>+D18</f>
        <v>16526875</v>
      </c>
      <c r="C18" s="232"/>
      <c r="D18" s="238">
        <f>SUM(D8:D17)</f>
        <v>16526875</v>
      </c>
    </row>
    <row r="19" spans="1:6" ht="20.100000000000001" customHeight="1" thickTop="1">
      <c r="A19" s="237" t="s">
        <v>134</v>
      </c>
      <c r="B19" s="237"/>
      <c r="C19" s="237"/>
      <c r="D19" s="237"/>
    </row>
    <row r="20" spans="1:6" ht="20.100000000000001" customHeight="1">
      <c r="A20" s="234" t="s">
        <v>133</v>
      </c>
      <c r="B20" s="233">
        <v>123883440</v>
      </c>
      <c r="C20" s="234" t="s">
        <v>132</v>
      </c>
      <c r="D20" s="233">
        <v>910000</v>
      </c>
    </row>
    <row r="21" spans="1:6" ht="20.100000000000001" customHeight="1">
      <c r="A21" s="234" t="s">
        <v>131</v>
      </c>
      <c r="B21" s="233">
        <v>4805650</v>
      </c>
      <c r="C21" s="234" t="s">
        <v>130</v>
      </c>
      <c r="D21" s="233">
        <v>4210500</v>
      </c>
      <c r="E21" s="236" t="s">
        <v>129</v>
      </c>
      <c r="F21" s="236" t="s">
        <v>128</v>
      </c>
    </row>
    <row r="22" spans="1:6" ht="20.100000000000001" customHeight="1">
      <c r="A22" s="234"/>
      <c r="C22" s="234" t="s">
        <v>127</v>
      </c>
      <c r="D22" s="233">
        <f>2408300</f>
        <v>2408300</v>
      </c>
      <c r="E22" s="235">
        <f>D22+F22</f>
        <v>3237475</v>
      </c>
      <c r="F22" s="235">
        <v>829175</v>
      </c>
    </row>
    <row r="23" spans="1:6" ht="20.100000000000001" customHeight="1">
      <c r="A23" s="234"/>
      <c r="B23" s="233"/>
      <c r="C23" s="234" t="s">
        <v>126</v>
      </c>
      <c r="D23" s="233">
        <v>89000000</v>
      </c>
    </row>
    <row r="24" spans="1:6" ht="20.100000000000001" customHeight="1">
      <c r="A24" s="234"/>
      <c r="B24" s="233"/>
      <c r="C24" s="234" t="s">
        <v>125</v>
      </c>
      <c r="D24" s="233">
        <v>31742290</v>
      </c>
    </row>
    <row r="25" spans="1:6" ht="20.100000000000001" customHeight="1">
      <c r="A25" s="234"/>
      <c r="B25" s="233"/>
      <c r="C25" s="234" t="s">
        <v>124</v>
      </c>
      <c r="D25" s="233">
        <v>418000</v>
      </c>
    </row>
    <row r="26" spans="1:6" ht="20.100000000000001" customHeight="1" thickBot="1">
      <c r="A26" s="232"/>
      <c r="B26" s="231">
        <f>SUM(B20:B25)</f>
        <v>128689090</v>
      </c>
      <c r="C26" s="232"/>
      <c r="D26" s="231">
        <f>SUM(D20:D25)</f>
        <v>128689090</v>
      </c>
    </row>
    <row r="27" spans="1:6" ht="24.95" customHeight="1" thickTop="1"/>
  </sheetData>
  <mergeCells count="2">
    <mergeCell ref="A1:D1"/>
    <mergeCell ref="A19:D19"/>
  </mergeCells>
  <printOptions horizontalCentered="1" verticalCentered="1"/>
  <pageMargins left="0" right="0" top="0" bottom="0" header="0" footer="0"/>
  <pageSetup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ITR3-20</vt:lpstr>
      <vt:lpstr>ITR3-20+</vt:lpstr>
      <vt:lpstr>'ITR3-20'!Print_Area</vt:lpstr>
      <vt:lpstr>'ITR3-20+'!Print_Area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Rathore</dc:creator>
  <cp:lastModifiedBy>Rathore</cp:lastModifiedBy>
  <dcterms:created xsi:type="dcterms:W3CDTF">2021-02-07T03:50:20Z</dcterms:created>
  <dcterms:modified xsi:type="dcterms:W3CDTF">2021-02-07T03:51:25Z</dcterms:modified>
</cp:coreProperties>
</file>